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Thuy Thuy\VB góp ý dự thảo\2026\4.26\CV 1605 So GDDT\"/>
    </mc:Choice>
  </mc:AlternateContent>
  <bookViews>
    <workbookView xWindow="-120" yWindow="-120" windowWidth="29040" windowHeight="15720" firstSheet="2" activeTab="2"/>
  </bookViews>
  <sheets>
    <sheet name="StartUp" sheetId="18" state="hidden" r:id="rId1"/>
    <sheet name="PL tinh cong De xuat" sheetId="23" state="hidden" r:id="rId2"/>
    <sheet name="PL04_HSG_BSS" sheetId="36" r:id="rId3"/>
    <sheet name="PL04_HSG_TTrUBNDTP" sheetId="26" state="hidden" r:id="rId4"/>
    <sheet name="PL04_HSG_TTrSGD" sheetId="35" state="hidden" r:id="rId5"/>
    <sheet name="PL04_HSG_NQ" sheetId="34" state="hidden" r:id="rId6"/>
    <sheet name="So sanh" sheetId="32" state="hidden" r:id="rId7"/>
    <sheet name="Phuluc02_Muchithi_TS10THPT (2)" sheetId="27" state="hidden" r:id="rId8"/>
    <sheet name="Phu luc 03_muc chi thi HSG VH" sheetId="25" state="hidden" r:id="rId9"/>
    <sheet name="Phu luc 04_Coi thi HSGQG" sheetId="31" state="hidden" r:id="rId10"/>
  </sheets>
  <definedNames>
    <definedName name="_xlnm.Print_Titles" localSheetId="8">'Phu luc 03_muc chi thi HSG VH'!$4:$5</definedName>
    <definedName name="_xlnm.Print_Titles" localSheetId="7">'Phuluc02_Muchithi_TS10THPT (2)'!$6:$6</definedName>
    <definedName name="_xlnm.Print_Titles" localSheetId="2">PL04_HSG_BSS!$7:$8</definedName>
    <definedName name="_xlnm.Print_Titles" localSheetId="5">PL04_HSG_NQ!$5:$5</definedName>
    <definedName name="_xlnm.Print_Titles" localSheetId="4">PL04_HSG_TTrSGD!$5:$6</definedName>
    <definedName name="_xlnm.Print_Titles" localSheetId="3">PL04_HSG_TTrUBNDTP!$5:$6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1" i="26" l="1"/>
  <c r="H62" i="26"/>
  <c r="H65" i="26" l="1"/>
  <c r="H66" i="26"/>
  <c r="H56" i="26"/>
  <c r="H89" i="26"/>
  <c r="H90" i="26"/>
  <c r="H57" i="26"/>
  <c r="H91" i="26"/>
  <c r="H58" i="26"/>
  <c r="H50" i="26"/>
  <c r="H51" i="26"/>
  <c r="H52" i="26"/>
  <c r="H53" i="26"/>
  <c r="H45" i="26"/>
  <c r="H85" i="26"/>
  <c r="H46" i="26"/>
  <c r="H86" i="26"/>
  <c r="H47" i="26"/>
  <c r="H87" i="26"/>
  <c r="H42" i="26"/>
  <c r="H41" i="26"/>
  <c r="H36" i="26"/>
  <c r="H37" i="26"/>
  <c r="H43" i="26"/>
  <c r="H38" i="26"/>
  <c r="H39" i="26"/>
  <c r="H31" i="26"/>
  <c r="H32" i="26"/>
  <c r="H33" i="26"/>
  <c r="H28" i="26"/>
  <c r="H26" i="26"/>
  <c r="H17" i="26"/>
  <c r="H18" i="26"/>
  <c r="H19" i="26"/>
  <c r="H20" i="26"/>
  <c r="H16" i="26"/>
  <c r="H15" i="26"/>
  <c r="H10" i="26"/>
  <c r="H11" i="26"/>
  <c r="H66" i="35"/>
  <c r="I66" i="35"/>
  <c r="H65" i="35"/>
  <c r="I65" i="35"/>
  <c r="H64" i="35"/>
  <c r="I64" i="35" s="1"/>
  <c r="H62" i="35"/>
  <c r="H60" i="35"/>
  <c r="I60" i="35"/>
  <c r="H58" i="35"/>
  <c r="I58" i="35"/>
  <c r="H57" i="35"/>
  <c r="I57" i="35"/>
  <c r="H56" i="35"/>
  <c r="I56" i="35"/>
  <c r="H55" i="35"/>
  <c r="I55" i="35" s="1"/>
  <c r="H53" i="35"/>
  <c r="I53" i="35"/>
  <c r="H52" i="35"/>
  <c r="I52" i="35"/>
  <c r="H51" i="35"/>
  <c r="I51" i="35"/>
  <c r="H50" i="35"/>
  <c r="I50" i="35" s="1"/>
  <c r="H49" i="35"/>
  <c r="I49" i="35" s="1"/>
  <c r="H64" i="26"/>
  <c r="H60" i="26"/>
  <c r="H92" i="26"/>
  <c r="H55" i="26"/>
  <c r="H49" i="26"/>
  <c r="H73" i="36"/>
  <c r="I73" i="36" s="1"/>
  <c r="H71" i="36"/>
  <c r="I71" i="36"/>
  <c r="H69" i="36"/>
  <c r="I69" i="36" s="1"/>
  <c r="H68" i="36"/>
  <c r="I68" i="36" s="1"/>
  <c r="H67" i="36"/>
  <c r="I67" i="36"/>
  <c r="H66" i="36"/>
  <c r="I66" i="36"/>
  <c r="H64" i="36"/>
  <c r="I64" i="36" s="1"/>
  <c r="H62" i="36"/>
  <c r="I62" i="36"/>
  <c r="H60" i="36"/>
  <c r="I60" i="36"/>
  <c r="H59" i="36"/>
  <c r="I59" i="36" s="1"/>
  <c r="H58" i="36"/>
  <c r="I58" i="36"/>
  <c r="H57" i="36"/>
  <c r="I57" i="36"/>
  <c r="H55" i="36"/>
  <c r="I55" i="36" s="1"/>
  <c r="H54" i="36"/>
  <c r="I54" i="36"/>
  <c r="H53" i="36"/>
  <c r="I53" i="36"/>
  <c r="H52" i="36"/>
  <c r="I52" i="36" s="1"/>
  <c r="H51" i="36"/>
  <c r="I51" i="36" s="1"/>
  <c r="H49" i="36"/>
  <c r="I49" i="36"/>
  <c r="H48" i="36"/>
  <c r="I48" i="36" s="1"/>
  <c r="H47" i="36"/>
  <c r="I47" i="36"/>
  <c r="H46" i="36"/>
  <c r="I46" i="36"/>
  <c r="H44" i="36"/>
  <c r="I44" i="36"/>
  <c r="H43" i="36"/>
  <c r="I43" i="36"/>
  <c r="H41" i="36"/>
  <c r="I41" i="36"/>
  <c r="H40" i="36"/>
  <c r="I40" i="36" s="1"/>
  <c r="H39" i="36"/>
  <c r="I39" i="36"/>
  <c r="H38" i="36"/>
  <c r="I38" i="36"/>
  <c r="H37" i="36"/>
  <c r="I37" i="36"/>
  <c r="H35" i="36"/>
  <c r="I35" i="36" s="1"/>
  <c r="H34" i="36"/>
  <c r="I34" i="36" s="1"/>
  <c r="H33" i="36"/>
  <c r="I33" i="36" s="1"/>
  <c r="H32" i="36"/>
  <c r="I32" i="36"/>
  <c r="H30" i="36"/>
  <c r="I30" i="36"/>
  <c r="H28" i="36"/>
  <c r="I28" i="36"/>
  <c r="H25" i="36"/>
  <c r="I25" i="36"/>
  <c r="H24" i="36"/>
  <c r="I24" i="36" s="1"/>
  <c r="H22" i="36"/>
  <c r="I22" i="36" s="1"/>
  <c r="H21" i="36"/>
  <c r="I21" i="36"/>
  <c r="H20" i="36"/>
  <c r="I20" i="36"/>
  <c r="H19" i="36"/>
  <c r="I19" i="36"/>
  <c r="H18" i="36"/>
  <c r="I18" i="36"/>
  <c r="H17" i="36"/>
  <c r="I17" i="36" s="1"/>
  <c r="H16" i="36"/>
  <c r="I16" i="36" s="1"/>
  <c r="H13" i="36"/>
  <c r="I13" i="36"/>
  <c r="H12" i="36"/>
  <c r="I12" i="36"/>
  <c r="H11" i="36"/>
  <c r="I11" i="36"/>
  <c r="H10" i="36"/>
  <c r="I10" i="36"/>
  <c r="H71" i="35"/>
  <c r="H69" i="35"/>
  <c r="I69" i="35" s="1"/>
  <c r="H67" i="35"/>
  <c r="I67" i="35" s="1"/>
  <c r="H47" i="35"/>
  <c r="I47" i="35"/>
  <c r="H46" i="35"/>
  <c r="I46" i="35"/>
  <c r="H45" i="35"/>
  <c r="I45" i="35"/>
  <c r="H44" i="35"/>
  <c r="I44" i="35"/>
  <c r="H42" i="35"/>
  <c r="I42" i="35" s="1"/>
  <c r="H41" i="35"/>
  <c r="I41" i="35" s="1"/>
  <c r="H39" i="35"/>
  <c r="I39" i="35"/>
  <c r="H38" i="35"/>
  <c r="I38" i="35"/>
  <c r="H37" i="35"/>
  <c r="I37" i="35"/>
  <c r="H36" i="35"/>
  <c r="I36" i="35"/>
  <c r="H35" i="35"/>
  <c r="I35" i="35" s="1"/>
  <c r="H33" i="35"/>
  <c r="I33" i="35"/>
  <c r="H32" i="35"/>
  <c r="I32" i="35" s="1"/>
  <c r="H31" i="35"/>
  <c r="I31" i="35"/>
  <c r="H30" i="35"/>
  <c r="I30" i="35"/>
  <c r="H28" i="35"/>
  <c r="I28" i="35"/>
  <c r="H26" i="35"/>
  <c r="I26" i="35" s="1"/>
  <c r="H23" i="35"/>
  <c r="I23" i="35"/>
  <c r="H22" i="35"/>
  <c r="I22" i="35" s="1"/>
  <c r="H20" i="35"/>
  <c r="I20" i="35" s="1"/>
  <c r="H19" i="35"/>
  <c r="I19" i="35"/>
  <c r="H18" i="35"/>
  <c r="I18" i="35"/>
  <c r="H17" i="35"/>
  <c r="I17" i="35" s="1"/>
  <c r="H16" i="35"/>
  <c r="I16" i="35"/>
  <c r="H15" i="35"/>
  <c r="I15" i="35"/>
  <c r="H14" i="35"/>
  <c r="I14" i="35" s="1"/>
  <c r="H11" i="35"/>
  <c r="I11" i="35"/>
  <c r="H10" i="35"/>
  <c r="I10" i="35"/>
  <c r="H9" i="35"/>
  <c r="I9" i="35" s="1"/>
  <c r="H8" i="35"/>
  <c r="I8" i="35"/>
  <c r="H69" i="26"/>
  <c r="H9" i="26"/>
  <c r="H14" i="26"/>
  <c r="H22" i="26"/>
  <c r="H23" i="26"/>
  <c r="H30" i="26"/>
  <c r="H35" i="26"/>
  <c r="H44" i="26"/>
  <c r="H84" i="26"/>
  <c r="H67" i="26"/>
  <c r="H8" i="26"/>
  <c r="E5" i="32"/>
  <c r="E6" i="32"/>
  <c r="E7" i="32"/>
  <c r="E8" i="32"/>
  <c r="E9" i="32"/>
  <c r="E10" i="32"/>
  <c r="E11" i="32"/>
  <c r="E12" i="32"/>
  <c r="E4" i="32"/>
  <c r="E61" i="25"/>
  <c r="E67" i="25"/>
  <c r="D67" i="25"/>
  <c r="E58" i="25"/>
  <c r="D58" i="25"/>
  <c r="D21" i="25"/>
  <c r="E21" i="25"/>
  <c r="D19" i="25"/>
  <c r="E19" i="25" s="1"/>
  <c r="D18" i="25"/>
  <c r="E18" i="25" s="1"/>
  <c r="D17" i="25"/>
  <c r="E17" i="25"/>
  <c r="D16" i="25"/>
  <c r="E16" i="25" s="1"/>
  <c r="D15" i="25"/>
  <c r="E15" i="25"/>
  <c r="D13" i="25"/>
  <c r="E13" i="25"/>
  <c r="C70" i="25"/>
  <c r="B70" i="25"/>
  <c r="E66" i="25"/>
  <c r="D66" i="25"/>
  <c r="B64" i="25"/>
  <c r="C64" i="25"/>
  <c r="B65" i="25"/>
  <c r="C65" i="25"/>
  <c r="B66" i="25"/>
  <c r="C66" i="25"/>
  <c r="B68" i="25"/>
  <c r="C68" i="25"/>
  <c r="C63" i="25"/>
  <c r="B63" i="25"/>
  <c r="C61" i="25"/>
  <c r="B61" i="25"/>
  <c r="E25" i="25"/>
  <c r="D25" i="25"/>
  <c r="E57" i="25"/>
  <c r="K33" i="25"/>
  <c r="E28" i="25"/>
  <c r="E7" i="25"/>
  <c r="D57" i="25"/>
  <c r="K70" i="25"/>
  <c r="K63" i="25"/>
  <c r="K64" i="25"/>
  <c r="K62" i="25"/>
  <c r="K61" i="25"/>
  <c r="K60" i="25"/>
  <c r="K50" i="25"/>
  <c r="K52" i="25"/>
  <c r="K49" i="25"/>
  <c r="K48" i="25"/>
  <c r="K43" i="25"/>
  <c r="K44" i="25"/>
  <c r="K45" i="25"/>
  <c r="K46" i="25"/>
  <c r="K42" i="25"/>
  <c r="K41" i="25"/>
  <c r="K37" i="25"/>
  <c r="K38" i="25"/>
  <c r="K39" i="25"/>
  <c r="K36" i="25"/>
  <c r="K35" i="25"/>
  <c r="K31" i="25"/>
  <c r="K32" i="25"/>
  <c r="K30" i="25"/>
  <c r="D28" i="25"/>
  <c r="D7" i="25"/>
  <c r="K9" i="25"/>
  <c r="K8" i="25"/>
  <c r="A4" i="27"/>
  <c r="D9" i="25"/>
  <c r="D8" i="25"/>
  <c r="C24" i="23"/>
  <c r="C27" i="23"/>
  <c r="C28" i="23" s="1"/>
  <c r="D23" i="23"/>
  <c r="E23" i="23" s="1"/>
  <c r="D24" i="23"/>
  <c r="D27" i="23"/>
  <c r="D28" i="23"/>
  <c r="D9" i="23"/>
  <c r="E9" i="23" s="1"/>
  <c r="E10" i="23" s="1"/>
  <c r="E13" i="23" s="1"/>
  <c r="E14" i="23" s="1"/>
  <c r="D10" i="23"/>
  <c r="D13" i="23" s="1"/>
  <c r="D14" i="23" s="1"/>
  <c r="C10" i="23"/>
  <c r="C13" i="23" s="1"/>
  <c r="C14" i="23" s="1"/>
  <c r="E10" i="25"/>
  <c r="D10" i="25"/>
  <c r="D22" i="25"/>
  <c r="E22" i="25"/>
  <c r="D14" i="25"/>
  <c r="E14" i="25" s="1"/>
  <c r="D56" i="25"/>
  <c r="D61" i="25"/>
  <c r="D63" i="25"/>
  <c r="E54" i="25"/>
  <c r="E8" i="25"/>
  <c r="E30" i="25"/>
  <c r="E38" i="25"/>
  <c r="E42" i="25"/>
  <c r="E35" i="25"/>
  <c r="D8" i="31"/>
  <c r="D41" i="25"/>
  <c r="E9" i="25"/>
  <c r="D43" i="25"/>
  <c r="E44" i="25"/>
  <c r="D44" i="25"/>
  <c r="D11" i="31"/>
  <c r="E56" i="25"/>
  <c r="D35" i="25"/>
  <c r="E41" i="25"/>
  <c r="D54" i="25"/>
  <c r="D42" i="25"/>
  <c r="D38" i="25"/>
  <c r="D55" i="25"/>
  <c r="E48" i="25"/>
  <c r="E63" i="25"/>
  <c r="E70" i="25"/>
  <c r="D70" i="25"/>
  <c r="D48" i="25"/>
  <c r="E43" i="25"/>
  <c r="D32" i="25"/>
  <c r="D30" i="25"/>
  <c r="D39" i="25"/>
  <c r="D10" i="31"/>
  <c r="E39" i="25"/>
  <c r="E45" i="25"/>
  <c r="D12" i="31"/>
  <c r="D9" i="31"/>
  <c r="D45" i="25"/>
  <c r="E59" i="25"/>
  <c r="D59" i="25"/>
  <c r="D37" i="25"/>
  <c r="E37" i="25"/>
  <c r="D13" i="31"/>
  <c r="E46" i="25"/>
  <c r="D46" i="25"/>
  <c r="D36" i="25"/>
  <c r="E36" i="25"/>
  <c r="E55" i="25"/>
  <c r="D50" i="25"/>
  <c r="D65" i="25"/>
  <c r="E64" i="25"/>
  <c r="D64" i="25"/>
  <c r="E50" i="25"/>
  <c r="D68" i="25"/>
  <c r="E68" i="25"/>
  <c r="D52" i="25"/>
  <c r="E52" i="25"/>
  <c r="E65" i="25"/>
  <c r="D51" i="25"/>
  <c r="E51" i="25"/>
  <c r="E32" i="25"/>
  <c r="D49" i="25"/>
  <c r="E49" i="25"/>
  <c r="D31" i="25"/>
  <c r="E31" i="25"/>
  <c r="E33" i="25"/>
  <c r="D33" i="25"/>
  <c r="E24" i="23" l="1"/>
  <c r="E27" i="23" s="1"/>
  <c r="E28" i="23" s="1"/>
  <c r="F23" i="23"/>
  <c r="F9" i="23"/>
  <c r="F24" i="23" l="1"/>
  <c r="F27" i="23" s="1"/>
  <c r="F28" i="23" s="1"/>
  <c r="G23" i="23"/>
  <c r="G24" i="23" s="1"/>
  <c r="G27" i="23" s="1"/>
  <c r="G28" i="23" s="1"/>
  <c r="F10" i="23"/>
  <c r="F13" i="23" s="1"/>
  <c r="F14" i="23" s="1"/>
  <c r="G9" i="23"/>
  <c r="G10" i="23" s="1"/>
  <c r="G13" i="23" s="1"/>
  <c r="G14" i="23" s="1"/>
</calcChain>
</file>

<file path=xl/sharedStrings.xml><?xml version="1.0" encoding="utf-8"?>
<sst xmlns="http://schemas.openxmlformats.org/spreadsheetml/2006/main" count="1931" uniqueCount="366">
  <si>
    <t>Số TT</t>
  </si>
  <si>
    <t>Đơn vị tính</t>
  </si>
  <si>
    <t>NỘI DUNG CHI</t>
  </si>
  <si>
    <t>Ra đề thi</t>
  </si>
  <si>
    <t>1.1</t>
  </si>
  <si>
    <t>Đề</t>
  </si>
  <si>
    <t>1.2</t>
  </si>
  <si>
    <t>Chi cho công tác ra đề thi chính thức và dự bị</t>
  </si>
  <si>
    <t>Chi cho cán bộ ra đề thi</t>
  </si>
  <si>
    <t>Người/ngày</t>
  </si>
  <si>
    <t>- Thi tự luận</t>
  </si>
  <si>
    <t>1.3</t>
  </si>
  <si>
    <t xml:space="preserve">Chi phụ cấp trách nhiệm Hội đồng/Ban ra đề thi </t>
  </si>
  <si>
    <t>- Ủy viên, thư ký, bảo vệ vòng trong (24h/24h)</t>
  </si>
  <si>
    <t>Tổ chức chấm thi</t>
  </si>
  <si>
    <t>- Phụ cấp trách nhiệm tổ trưởng, tổ phó các tổ chấm thi</t>
  </si>
  <si>
    <t>Người/đợt</t>
  </si>
  <si>
    <t xml:space="preserve">- Công an, bảo vệ, phục vụ </t>
  </si>
  <si>
    <t>Phúc khảo, thẩm định bài thi</t>
  </si>
  <si>
    <t>- Chi cho cán bộ chấm phúc khảo bài thi</t>
  </si>
  <si>
    <t>- Chi cho cán bộ chấm thẩm định bài thi</t>
  </si>
  <si>
    <t>Chi phụ cấp trách nhiệm thanh tra, kiểm tra trước, trong và sau khi thi</t>
  </si>
  <si>
    <t>- Trưởng đoàn thanh tra</t>
  </si>
  <si>
    <t>- Đoàn viên thanh tra</t>
  </si>
  <si>
    <t>- Thanh tra viên độc lập</t>
  </si>
  <si>
    <t>Chi phụ cấp trách nhiệm cho Ban công tác cụm trường</t>
  </si>
  <si>
    <t>- Trưởng ban</t>
  </si>
  <si>
    <t>- Phó trưởng ban</t>
  </si>
  <si>
    <t>- Ủy viên, thư ký</t>
  </si>
  <si>
    <t>Trực đêm</t>
  </si>
  <si>
    <t>Người/đêm</t>
  </si>
  <si>
    <t>Tiền ăn</t>
  </si>
  <si>
    <t>- Ra đề đề xuất (đối với môn tự luận)</t>
  </si>
  <si>
    <t xml:space="preserve">Chi ra đề </t>
  </si>
  <si>
    <t>I</t>
  </si>
  <si>
    <t>Chấm bài thi tự luận</t>
  </si>
  <si>
    <t>- Chấm bài thi tự luận</t>
  </si>
  <si>
    <t>Chấm bài thi trắc nghiệm</t>
  </si>
  <si>
    <t>II</t>
  </si>
  <si>
    <t>III</t>
  </si>
  <si>
    <t>- Thi trắc nghiệm</t>
  </si>
  <si>
    <t>- Thời gian làm việc ngày thứ bảy, chủ nhật được hưởng chế độ bồi dưỡng làm thêm giờ theo qui định.</t>
  </si>
  <si>
    <t>- Trong thời gian làm nhiệm vụ, trường hợp cán bộ giữ nhiều chức vụ hoặc kiêm nhiệm nhiều nhiệm vụ khác nhau thì chỉ được hưởng một mức thù lao cao nhất.</t>
  </si>
  <si>
    <t>Ban chỉ đạo thi cấp tỉnh</t>
  </si>
  <si>
    <t xml:space="preserve">- Các Phó trưởng ban </t>
  </si>
  <si>
    <t>- Các ủy viên, thư ký</t>
  </si>
  <si>
    <t>Hội đồng thi</t>
  </si>
  <si>
    <t>- Chủ tịch</t>
  </si>
  <si>
    <t>- Các phó Chủ tịch</t>
  </si>
  <si>
    <t>- Ủy viên</t>
  </si>
  <si>
    <t>Ban vận chuyển và bàn giao đề thi</t>
  </si>
  <si>
    <t>- Các ủy viên</t>
  </si>
  <si>
    <t xml:space="preserve">Ban in sao đề thi </t>
  </si>
  <si>
    <t>- Công an vòng trong</t>
  </si>
  <si>
    <t>- Công an, bảo vệ vòng ngoài, phục vụ</t>
  </si>
  <si>
    <t>Ban coi thi</t>
  </si>
  <si>
    <t>- Các ủy viên, thư ký, cán bộ coi thi, cán bộ giám sát</t>
  </si>
  <si>
    <t>- Trật tự viên, y tế, công an, phục vụ</t>
  </si>
  <si>
    <t>Ban thư ký Hội đồng thi</t>
  </si>
  <si>
    <t>Ban làm phách</t>
  </si>
  <si>
    <t>Ban chấm thi</t>
  </si>
  <si>
    <r>
      <t>- Công an, bảo vệ, y tế, phục vụ</t>
    </r>
    <r>
      <rPr>
        <sz val="12"/>
        <rFont val="Times New Roman"/>
        <family val="1"/>
      </rPr>
      <t xml:space="preserve"> </t>
    </r>
  </si>
  <si>
    <t>Ban phúc khảo</t>
  </si>
  <si>
    <t>- Trực đêm tại các Ban coi thi (trông đề, trông bài)</t>
  </si>
  <si>
    <t>- Trực đêm tại các Ban chấm thi (trông bài và hồ sơ)</t>
  </si>
  <si>
    <t>- Tiền ăn cho Ban làm đề, sao in đề (Cách ly 24/24h)</t>
  </si>
  <si>
    <t>- Tiền ăn cho Ban làm phách, Bộ phận chấm bài trắc nghiệm (Cách ly)</t>
  </si>
  <si>
    <t>- Chi chấm bài thi trắc nghiệm (bao gồm cả máy móc, thiết bị chấm thi trắc nghiệm)</t>
  </si>
  <si>
    <t>- Chủ tịch Hội đồng/Trưởng ban</t>
  </si>
  <si>
    <t xml:space="preserve">- Phó chủ tịch thường trực/Phó trưởng ban thường trực </t>
  </si>
  <si>
    <t xml:space="preserve">- Các Phó chủ tịch/Phó trưởng ban </t>
  </si>
  <si>
    <t>Bài thi</t>
  </si>
  <si>
    <t>- Cán bộ công nghệ thông tin làm công tác trực phòng máy tính và hướng dẫn thí sinh đăng ký xét tuyển trực tuyến</t>
  </si>
  <si>
    <t>- Các Điểm trưởng</t>
  </si>
  <si>
    <t>- Phó trưởng điểm (nếu có)</t>
  </si>
  <si>
    <t>- Công an, bảo vệ, y tế, phục vụ</t>
  </si>
  <si>
    <t>Một số nội dung chi khác</t>
  </si>
  <si>
    <t>13.1</t>
  </si>
  <si>
    <t>13.2</t>
  </si>
  <si>
    <t>- Các nội dung chi khác tổ chức kỳ thi: Căn cứ theo chế độ hiện hành; Hợp đồng, hóa đơn, chứng từ chi tiêu hợp pháp hợp lệ và trong phạm vi dự toán được giao.</t>
  </si>
  <si>
    <t>Kỳ thi tuyển sinh vào lớp 10 trung học phổ thông</t>
  </si>
  <si>
    <t>- Ủy viên, thư ký, bảo vệ vòng ngoài</t>
  </si>
  <si>
    <t>7.1</t>
  </si>
  <si>
    <t>7.2</t>
  </si>
  <si>
    <t>7.3</t>
  </si>
  <si>
    <t>Kỳ thi tuyển sinh vào lớp 10 chuyên trung học phổ thông</t>
  </si>
  <si>
    <t>- Chấm bài thi tự luận môn chuyên</t>
  </si>
  <si>
    <t>- Chấm bài thi tự luận môn không chuyên</t>
  </si>
  <si>
    <t>Mức chi
(đồng)</t>
  </si>
  <si>
    <t xml:space="preserve">QUY ĐỊNH NỘI DUNG VÀ MỨC CHI TỔ CHỨC KỲ THI TUYỂN SINH 
VÀO LỚP 10 TRUNG HỌC PHỔ THÔNG, LỚP 10 CHUYÊN TRUNG HỌC PHỔ THÔNG </t>
  </si>
  <si>
    <r>
      <t xml:space="preserve">          </t>
    </r>
    <r>
      <rPr>
        <b/>
        <u/>
        <sz val="12"/>
        <rFont val="Times New Roman"/>
        <family val="1"/>
      </rPr>
      <t>Ghi chú:</t>
    </r>
  </si>
  <si>
    <t xml:space="preserve">(Trích Biểu số 02-Phụ lục 03 ban hành kèm theo Nghị quyết số 22/2016/NQ-HĐND 
ngày 08/12/2016 của Hội đồng nhân dân thành phố Hà Nội) </t>
  </si>
  <si>
    <t>Ghi chú:</t>
  </si>
  <si>
    <t>Phụ lục số 02</t>
  </si>
  <si>
    <t>Ban chỉ đạo thi cấp Thành phố, Hội đồng thi</t>
  </si>
  <si>
    <t>- Hỗ trợ tiền ăn trưa cho Ban coi thi (Chi hỗ trợ những ngày thực tế coi thi)</t>
  </si>
  <si>
    <t xml:space="preserve">Mức </t>
  </si>
  <si>
    <t>Hệ số</t>
  </si>
  <si>
    <t>Ghi chú</t>
  </si>
  <si>
    <t>Mức 1</t>
  </si>
  <si>
    <t>Mức 2</t>
  </si>
  <si>
    <t>Mức 3</t>
  </si>
  <si>
    <t>Mức 4</t>
  </si>
  <si>
    <t xml:space="preserve">Hệ số lương: </t>
  </si>
  <si>
    <t xml:space="preserve">Phụ cấp ưu đãi: </t>
  </si>
  <si>
    <t>Phụ cấp thâm niên nghề:</t>
  </si>
  <si>
    <t>Tổng tiền lương, phụ cấp 1 tháng:</t>
  </si>
  <si>
    <t>Số ngày/tháng</t>
  </si>
  <si>
    <t>Tiền công/ngày (làm việc 8 giờ/ngày)</t>
  </si>
  <si>
    <t>Mức lương cơ sở</t>
  </si>
  <si>
    <t>Làm tròn</t>
  </si>
  <si>
    <t>ĐỀ XUẤT MỨC TIỀN CÔNG ÁP DỤNG CHO CÁC KỲ THI GDPT (LÀM VIỆC 8 GIỜ/NGÀY) 
(Theo Điều 5 của Thông tư số 02/2015/TT-BLĐTBXH ngày 12/01/2015)</t>
  </si>
  <si>
    <t>Biểu số 02.</t>
  </si>
  <si>
    <t>I. Đối với cán bộ, giáo viên các trường THPT</t>
  </si>
  <si>
    <t>Mức 5</t>
  </si>
  <si>
    <t>II. Đối với cán bộ, giáo viên các trường THPT chuyên</t>
  </si>
  <si>
    <t>Tỷ lệ các mức chi</t>
  </si>
  <si>
    <t>So với Trưởng ban</t>
  </si>
  <si>
    <t>- Phụ cấp trách nhiệm tổ trưởng, tổ phó các tổ chấm thi (ngoài tiền công chấm thi)</t>
  </si>
  <si>
    <t>- Trường hợp một người làm nhiều nhiệm vụ khác nhau trong một ngày thì chỉ được hưởng một mức thù lao cao nhất.</t>
  </si>
  <si>
    <t>Mức chi cấp Huyện
(đồng)</t>
  </si>
  <si>
    <t>Ban chỉ đạo thi cấp Thành phố</t>
  </si>
  <si>
    <t>2.1</t>
  </si>
  <si>
    <t>2.2</t>
  </si>
  <si>
    <t>- Đề tự luận, đề trắc nghiệm, đề thực hành</t>
  </si>
  <si>
    <t>2.3</t>
  </si>
  <si>
    <t xml:space="preserve">Chi phụ cấp trách nhiệm Ban ra đề thi </t>
  </si>
  <si>
    <t>- Phục vụ, bảo vệ vòng ngoài</t>
  </si>
  <si>
    <t>2.4</t>
  </si>
  <si>
    <t xml:space="preserve">- Phó trưởng ban </t>
  </si>
  <si>
    <t>5.1</t>
  </si>
  <si>
    <t>Chấm bài thi tự luận, bài thi nói và bài thi thực hành</t>
  </si>
  <si>
    <t xml:space="preserve">- Chấm bài thi </t>
  </si>
  <si>
    <t>5.2</t>
  </si>
  <si>
    <t>5.3</t>
  </si>
  <si>
    <t>Người/đợt chấm thi</t>
  </si>
  <si>
    <t>- Nhân viên phục vụ</t>
  </si>
  <si>
    <t>- Trưởng ban (làm việc cách ly)</t>
  </si>
  <si>
    <t>- Các Phó trưởng ban (làm việc cách ly)</t>
  </si>
  <si>
    <t>- Các ủy viên, thư ký (làm việc cách ly)</t>
  </si>
  <si>
    <t>- Nhân viên phục vụ, công an, bảo vệ (làm việc cách ly)</t>
  </si>
  <si>
    <t>- Nhân viên phục vụ, công an, bảo vệ vòng ngoài</t>
  </si>
  <si>
    <t>- Trưởng Điểm thi</t>
  </si>
  <si>
    <t>- Phó Trưởng Điểm thi</t>
  </si>
  <si>
    <t>Ban làm phách bài thi tự luận</t>
  </si>
  <si>
    <t>- Các ủy viên, thư ký, kỹ thuật viên</t>
  </si>
  <si>
    <t>- Nhân viên phục vụ, bảo vệ vòng ngoài</t>
  </si>
  <si>
    <t xml:space="preserve">Mức chi đang áp dụng theo Biểu số 02-Phụ lục 03 ban hành kèm theo Nghị quyết số 22/2016/NQ-HĐND </t>
  </si>
  <si>
    <t>So với Trưởng ban chỉ đạo</t>
  </si>
  <si>
    <t>- Chủ tịch Hội đồng/Trưởng ban (làm việc cách ly)</t>
  </si>
  <si>
    <t xml:space="preserve">- Các Phó chủ tịch/Phó trưởng ban  (làm việc cách ly) </t>
  </si>
  <si>
    <t>Áp dụng bằng 80% mức lương theo ngày đối với chuyên gia tư vấn (mức 3 quy định tại Thông tư số 02/2015/TT-BLĐTBXH)</t>
  </si>
  <si>
    <t xml:space="preserve">- Công an, bảo vệ, y tế, phục vụ </t>
  </si>
  <si>
    <t>Phụ lục 03</t>
  </si>
  <si>
    <t>Mức chi cấp Thành phố
(đồng)</t>
  </si>
  <si>
    <t>Ban Chỉ đạo thi</t>
  </si>
  <si>
    <t>Đề theo phân môn</t>
  </si>
  <si>
    <t>So với trưởng ban</t>
  </si>
  <si>
    <t>So với trưởng đoàn</t>
  </si>
  <si>
    <t xml:space="preserve">Chi tiền công Hội đồng/Ban ra đề thi </t>
  </si>
  <si>
    <t>Lý do đề xuất</t>
  </si>
  <si>
    <t>NỘI DUNG CHI VÀ MỨC CHI CHUẨN BỊ, TỔ CHỨC KỲ THI HỌC SINH GIỎI CÁC MÔN VĂN HÓA</t>
  </si>
  <si>
    <t>Cấp Thành phố bằng 80%, cấp Huyện bằng 70% mức chi thi tốt nghiệp</t>
  </si>
  <si>
    <t>Áp dụng cấp Thành phố bằng 80%, cấp Huyện bằng 70% mức lương theo ngày đối với chuyên gia tư vấn (mức 3 quy định tại Thông tư số 02/2015/TT-BLĐTBXH)</t>
  </si>
  <si>
    <t>- Ủy viên, thư ký, bảo vệ, phục vụ vòng ngoài</t>
  </si>
  <si>
    <t>Cấp Thành phố bằng 100%, cấp Huyện bằng 80%  mức chi thi tuyển sinh vào lớp 10</t>
  </si>
  <si>
    <t>Chi tiền công ra đề thi chính thức và dự bị có kèm theo đáp án, biểu điểm</t>
  </si>
  <si>
    <t>Phụ lục số 04</t>
  </si>
  <si>
    <t>NỘI DUNG CHI VÀ MỨC CHI TỔ CHỨC COI THI CHỌN HỌC SINH CẤP QUỐC GIA</t>
  </si>
  <si>
    <t>Hội đồng coi thi</t>
  </si>
  <si>
    <t>- Các Phó Chủ tịch</t>
  </si>
  <si>
    <t xml:space="preserve">Cấp Thành phố áp dụng bằng 80%; cấp huyện bằng 70% mức chi tối đa đối với kỳ thi chọn học sinh giỏi cấp quốc gia  quy định tại điểm b khoản 8 Điều 8 Thổng tư số 69/2021/TT-BTC </t>
  </si>
  <si>
    <t>- Ra đề đề xuất đối với môn tự luận, thi nói, thi thực hành, thi tin học</t>
  </si>
  <si>
    <t>Ban Chấm thi tự luận,  thi nói, thi thực hành, thi tin học</t>
  </si>
  <si>
    <t>- Chấm bài thi tự luận,  thi nói, thi thực hành, thi tin học (Số lượng bài thi mỗi cán bộ chấm thi phải hoàn thành trong một ngày theo quy định)</t>
  </si>
  <si>
    <t>Ban Phúc khảo bài thi tự luận,  thi nói, thi thực hành, thi tin học</t>
  </si>
  <si>
    <t>- Chi ra đề thi</t>
  </si>
  <si>
    <t xml:space="preserve">Chi xây dựng và phê duyệt ma trận đề thi và bản đặc tả đề thi  trắc nghiệm (Chủ trì; các thành viên): </t>
  </si>
  <si>
    <t xml:space="preserve">Chi soạn thảo câu hỏi thô </t>
  </si>
  <si>
    <t>Câu</t>
  </si>
  <si>
    <t>Chi chỉnh sửa câu hỏi sau thử nghiệm</t>
  </si>
  <si>
    <t>Chi rà soát, lựa chọn và nhập các câu hỏi vào ngân hàng câu hỏi thi theo hướng chuẩn hóa (được quản lý trên phần mềm máy tính)</t>
  </si>
  <si>
    <t>Chi thuê chuyên gia định cỡ câu hỏi trắc nghiêm</t>
  </si>
  <si>
    <t xml:space="preserve">-Người chủ trì </t>
  </si>
  <si>
    <t>-Thành viên</t>
  </si>
  <si>
    <t xml:space="preserve">Áp dụng 80% mức chi theo mục c khoản 9 Điều 8 Thông tư số 69/2021/TT-BTC </t>
  </si>
  <si>
    <t>Chi rà soát, chọn lọc, thẩm định và biên tập câu hỏi</t>
  </si>
  <si>
    <t>Chi chỉnh sửa lại các câu hỏi sau khi thử nghiệm đề thi</t>
  </si>
  <si>
    <t>Cấp Thành phố bằng 80%, cấp Huyện bằng 70% mức chi thi tốt nghiệp THPT</t>
  </si>
  <si>
    <t>Chấm thi trắc nghiệm</t>
  </si>
  <si>
    <t>Chấm Phúc khảo bài thi trắc nghiệm</t>
  </si>
  <si>
    <t>1</t>
  </si>
  <si>
    <t>2</t>
  </si>
  <si>
    <t>- Mức chi trên được tính với thời gian 8 giờ/ngày làm việc bình thường theo qui định. Tiền lương làm vào ban đêm bằng 130% mức tiền lương ngày làm việc ngày bình thường.</t>
  </si>
  <si>
    <t>Xây dựng ngân hàng câu hỏi thi trắc nghiệm</t>
  </si>
  <si>
    <t>9</t>
  </si>
  <si>
    <t>Mức chi tiền công đề xuất</t>
  </si>
  <si>
    <t>2.5</t>
  </si>
  <si>
    <t>2.6</t>
  </si>
  <si>
    <t>2.7</t>
  </si>
  <si>
    <t>3.1</t>
  </si>
  <si>
    <t>3.2</t>
  </si>
  <si>
    <t>3.3</t>
  </si>
  <si>
    <t>3.4</t>
  </si>
  <si>
    <t>Mức chi tiền công đề xuất (đồng)</t>
  </si>
  <si>
    <t>3</t>
  </si>
  <si>
    <t>4</t>
  </si>
  <si>
    <t>5</t>
  </si>
  <si>
    <t>6</t>
  </si>
  <si>
    <t>- Thời gian làm việc ngày lễ, tết được tính bằng 300% mức quy định trên; ngày thứ bảy, chủ nhật được tính bằng 200% mức quy định trên;  hoặc do yêu cầu công việc phải làm thêm giờ được hưởng chế độ bằng 150% mức quy định trên (tiền lương giờ để tính tiền lương trả thêm giờ theo mức quy định trên/8 giờ).</t>
  </si>
  <si>
    <t>- Nhân viên phục vụ, công an bảo vệ (làm việc cách ly)</t>
  </si>
  <si>
    <t>- Đối với các nội dung chi còn lại thực hiện theo quy định tại Thông tư số 69/2021/TT-BTC ngày 11/8/2021 của Bộ Tài chính hướng dẫn quản lý kinh phí chuẩn bị, tổ chức và tham dự các kỳ thi áp dụng đối với giáo dục phổ thông. Trong trường hợp các văn bản dẫn chiếu để áp dụng tại Thông tư số 69/2021/TT-BTC ngày 11 tháng 8 năm 2021 của Bộ Tài chính hướng dẫn quản lý kinh phí chuẩn bị, tổ chức và tham dự các kỳ thi áp dụng đối với giáo dục phổ thông được sửa đổi, bổ sung hoặc thay thế bằng các văn bản mới thì áp dụng theo các văn bản sửa đổi, bổ sung hoặc thay thế.</t>
  </si>
  <si>
    <t>- Ủy viên, thư ký, công an bảo vệ vòng trong ( (làm việc cách ly))</t>
  </si>
  <si>
    <t>(Kèm theo Tờ trình số 3956 /TTrLS: GDĐT-TC ngày  16/11/2021 của Liên Sở: Giáo dục và Đào tạo - Tài chính)</t>
  </si>
  <si>
    <t>(Kèm theo Tờ trình số 3956 /TTrLS: GDĐT-TC ngày 16/11/2021 của Liên Sở: Giáo dục và Đào tạo - Tài chính)</t>
  </si>
  <si>
    <t>Công tác kiểm tra</t>
  </si>
  <si>
    <t>Mức chi tiền công 
(đồng)</t>
  </si>
  <si>
    <t>Chuẩn bị thi; Coi thi; Xét công nhận tốt nghiệp</t>
  </si>
  <si>
    <t>Trưởng đoàn</t>
  </si>
  <si>
    <t>Phó trường đoàn</t>
  </si>
  <si>
    <t>Ủy viên</t>
  </si>
  <si>
    <t>Phục vụ</t>
  </si>
  <si>
    <t>Chấm thi; Phúc khảo</t>
  </si>
  <si>
    <t>Phó trưởng đoàn</t>
  </si>
  <si>
    <t>Tốt nghiệp</t>
  </si>
  <si>
    <t>TS 10 (80% TN)</t>
  </si>
  <si>
    <t>So với TS10 của QLT</t>
  </si>
  <si>
    <t>Trưởng điểm thi</t>
  </si>
  <si>
    <t>Phó trưởng điểm thi</t>
  </si>
  <si>
    <t>Phó trưởng ban chấm thi</t>
  </si>
  <si>
    <t>Chuẩn bị thi; Coi thi</t>
  </si>
  <si>
    <t xml:space="preserve">Lý do đề xuất </t>
  </si>
  <si>
    <t>- Trường hợp một người làm nhiều nhiệm vụ khác nhau trong một ngày thì chỉ được hưởng một mức thù lao cao nhất./.</t>
  </si>
  <si>
    <t>(Kèm theo Tờ trình số                /TTr-UBND ngày       /        /2026 của UBND thành phố Hà Nội)</t>
  </si>
  <si>
    <t>Nhân viên phục vụ</t>
  </si>
  <si>
    <t>Mức chi tiền công (đồng)</t>
  </si>
  <si>
    <t>Theo quy định tại Nghị quyết số 16/2021/NQ-HĐND và Nghị quyết số 03/2022/NQ-HĐND</t>
  </si>
  <si>
    <t>a</t>
  </si>
  <si>
    <t>Trưởng ban</t>
  </si>
  <si>
    <t>b</t>
  </si>
  <si>
    <t>Các Phó trưởng ban</t>
  </si>
  <si>
    <t>c</t>
  </si>
  <si>
    <t>Các ủy viên, thư ký</t>
  </si>
  <si>
    <t>d</t>
  </si>
  <si>
    <t>Tính tỷ lệ tăng 153,7% và làm tròn tiền đến nghìn đồng</t>
  </si>
  <si>
    <t>Nội dung chi/mức chi đề xuất mới</t>
  </si>
  <si>
    <t>Ban in sao đề thi</t>
  </si>
  <si>
    <t>Trưởng ban (làm việc cách ly)</t>
  </si>
  <si>
    <t>Các Phó trưởng ban (làm việc cách ly)</t>
  </si>
  <si>
    <t>Các ủy viên, thư ký (làm việc cách ly)</t>
  </si>
  <si>
    <t>Nhân viên phục vụ, công an, bảo vệ (làm việc cách ly)</t>
  </si>
  <si>
    <t>e</t>
  </si>
  <si>
    <t>Nhân viên phục vụ, công an, bảo vệ vòng ngoài</t>
  </si>
  <si>
    <t>Trưởng Điểm thi</t>
  </si>
  <si>
    <t>Phó Trưởng Điểm thi</t>
  </si>
  <si>
    <t>Các ủy viên, thư ký, cán bộ coi thi, cán bộ giám sát</t>
  </si>
  <si>
    <t>g</t>
  </si>
  <si>
    <t>Trật tự viên, y tế, công an, phục vụ</t>
  </si>
  <si>
    <t>Nhân viên phục vụ, công an bảo vệ (làm việc cách ly)</t>
  </si>
  <si>
    <t>Nhân viên phục vụ, bảo vệ vòng ngoài</t>
  </si>
  <si>
    <t>Chấm bài thi trắc nghiệm (Số lượng bài thi mỗi cán bộ chấm thi phải hoàn thành trong một ngày theo quy định)</t>
  </si>
  <si>
    <t>Các ủy viên, thư ký, kỹ thuật viên</t>
  </si>
  <si>
    <t>Chấm bài thi tự luận (Số lượng bài thi mỗi cán bộ chấm thi phải hoàn thành trong một ngày theo quy định)</t>
  </si>
  <si>
    <t>Công an, bảo vệ, y tế, phục vụ</t>
  </si>
  <si>
    <t>Chi xây dựng và phê duyệt ma trận đề thi và bản đặc tả đề thi trắc nghiệm (Chủ trì; các thành viên):</t>
  </si>
  <si>
    <t>Người chủ trì</t>
  </si>
  <si>
    <t>Thành viên</t>
  </si>
  <si>
    <t>Chi soạn thảo câu hỏi thô</t>
  </si>
  <si>
    <t>Chi thuê chuyên gia định cỡ câu hỏi trắc nghiệm</t>
  </si>
  <si>
    <t>Chi ra đề</t>
  </si>
  <si>
    <t>Ra đề đề xuất đối với môn tự luận, thi nói, thi thực hành, thi tin học</t>
  </si>
  <si>
    <t>Chi tiền công cho cán bộ ra đề thi chính thức và dự bị có kèm theo đáp án, biểu điểm</t>
  </si>
  <si>
    <t>Chi ra đề thi</t>
  </si>
  <si>
    <t>Chi tiền công Hội đồng/Ban ra đề thi</t>
  </si>
  <si>
    <t>Chủ tịch Hội đồng/Trưởng ban (làm việc cách ly)</t>
  </si>
  <si>
    <t>Các Phó chủ tịch/Phó trưởng ban (làm việc cách ly)</t>
  </si>
  <si>
    <t>Ủy viên, thư ký, bảo vệ, phục vụ vòng ngoài</t>
  </si>
  <si>
    <t>Ban Chấm thi tự luận, thi nói, thi thực hành, thi tin học</t>
  </si>
  <si>
    <t>Chấm bài thi tự luận, thi nói, thi thực hành, thi tin học (Số lượng bài thi mỗi cán bộ chấm thi phải hoàn thành trong một ngày theo quy định)</t>
  </si>
  <si>
    <t>Ban Phúc khảo bài thi tự luận, thi nói, thi thực hành, thi tin học</t>
  </si>
  <si>
    <t xml:space="preserve">Ban Chỉ đạo thi </t>
  </si>
  <si>
    <t xml:space="preserve">- Người chủ trì </t>
  </si>
  <si>
    <t>- Thành viên</t>
  </si>
  <si>
    <t xml:space="preserve">Ra đề đề xuất đối với môn tự luận, thi nói, thi thực hành, thi tin học </t>
  </si>
  <si>
    <t>Chi ra đề thi chọn học sinh giỏi Thành phố</t>
  </si>
  <si>
    <t>Chi tiền công Hội đồng ra đề thi</t>
  </si>
  <si>
    <t>- Chủ tịch Hội đồng (làm việc cách ly)</t>
  </si>
  <si>
    <t>- Các Phó chủ tịch (làm việc cách ly)</t>
  </si>
  <si>
    <t>- Ủy viên, thư ký, kỹ thuật viên, công an (làm việc cách ly)</t>
  </si>
  <si>
    <t xml:space="preserve">- Ủy viên, thư ký, bảo vệ, phục vụ </t>
  </si>
  <si>
    <t>- Các ủy viên, thư ký, giám thị, Kỹ thuật viên</t>
  </si>
  <si>
    <t>- Tiền công cho tổ trưởng, tổ phó các tổ chấm thi (ngoài tiền công chấm thi)</t>
  </si>
  <si>
    <t>Tỷ lệ tăng</t>
  </si>
  <si>
    <t>NỘI DUNG CHI VÀ MỨC CHI CHUẨN BỊ, TỔ CHỨC KỲ THI CHỌN HỌC SINH GIỎI CÁC MÔN VĂN HÓA CẤP THÀNH PHỐ</t>
  </si>
  <si>
    <t>Áp dụng bằng 80% mức kỳ thi tốt nghiệp THPT, cụ thể:
- Trước đề xuất tính theo mức 4 và cách tính theo mức Thông tư số 02/2015/TT-BLĐTBXH, cụ thể: 15.000.000 đồng/26 ngày x 1,3 = 750.000 đồng/ngày.
- Nay đề xuất tính theo mức 4 và cách tính theo mức Thông tư số 004/2025/TT-BNV, cụ thể: 30.000.000 đồng/26 ngày = 1.153.000 đồng/ngày (đề xuất làm tròn 1.150.000 đồng/ngày).
Như vậy mức chi tăng 1.153.000 * 80%= 153,3% so với trước.</t>
  </si>
  <si>
    <t>Giữ nguyên mức chi Áp dụng 80% mức chi theo mục c khoản 9 Điều 8 Thông tư số 69/2021/TT-BTC, như đề xuất khi trình ban hành Nghị quyết 16/2021/NQ-HĐND</t>
  </si>
  <si>
    <t>Áp dụng bằng 80% mức lương theo ngày đối với chuyên gia tư vấn: Mức 3 quy định tại Thông tư số 004/2025/TT-BNV thay thế Thông tư số 02/2015/TT-BLĐTBXH) như đề xuất khi trình ban hành Nghị quyết 16/2021/NQ-HĐND (Tính tỷ lệ tăng 153,8% và làm tròn tiền đến nghìn đồng)</t>
  </si>
  <si>
    <t>Áp dụng bằng 80% mức lương theo ngày đối với chuyên gia tư vấn: Mức 3 quy định tại Thông tư số 004/2025/TT-BNV thay thế Thông tư số 02/2015/TT-BLĐTBXH) như khi trình ban hành Nghị quyết số 16/2021/NQ-HĐND (Tính tỷ lệ tăng 153,8% và làm tròn tiền đến nghìn đồng)</t>
  </si>
  <si>
    <t>Áp dụng bằng 80% mức lương theo ngày đối với chuyên gia tư vấn: Mức 3 quy định tại Thông tư số 004/2025/TT-BNV thay thế Thông tư số 02/2015/TT-BLĐTBXH) như khi trình ban hành Nghị quyết số 16/2021/NQ-HĐND (Tính tỷ lệ tăng 305,2% và làm tròn tiền đến nghìn đồng)</t>
  </si>
  <si>
    <t>Áp dụng 80% mức kỳ thi tốt nghiệp THPT</t>
  </si>
  <si>
    <t>Đề xuất bổ sung vì tách riêng Hội đồng Coi thi/Ban Coi thi của Thành phố với các Điểm thi; Áp dụng 80% mức kỳ thi tốt nghiệp THPT</t>
  </si>
  <si>
    <t xml:space="preserve">Áp dụng 80% mức chi theo mục b khoản 8 Điều 8 Thông tư số 69/2021/TT-BTC, như đề xuất khi trình ban hành Nghị quyết 16/2021/NQ-HĐND  </t>
  </si>
  <si>
    <t xml:space="preserve">Áp dụng 80% mức chi theo mục b khoản 8 Điều 8 Thông tư số 69/2021/TT-BTC, như đề xuất khi trình ban hành Nghị quyết 16/2021/NQ-HĐND. (Tính tỷ lệ tăng 153,8% và làm tròn tiền đến nghìn đồng)  </t>
  </si>
  <si>
    <t>Ủy viên, thư ký, công an bảo vệ vòng trong (làm việc cách ly)</t>
  </si>
  <si>
    <t>7</t>
  </si>
  <si>
    <t>8</t>
  </si>
  <si>
    <t>- Chức danh có thể điều chỉnh phù hợp với quy định hiện hành</t>
  </si>
  <si>
    <t>(Kèm theo Nghị quyết số  ……/2026/NQ-HĐND ngày … tháng … năm 2026 của Hội đồng nhân dân Thành phố)</t>
  </si>
  <si>
    <t>QUY ĐỊNH NỘI DUNG CHI, MỨC CHI CHUẨN BỊ, TỔ CHỨC KÝ THI HỌC SINH GIỎI THÀNH PHỐ</t>
  </si>
  <si>
    <t>(Kèm theo Tờ trình số                /TTr-SGDĐT ngày       /        /2026 của Sở Giáo dục và Đào tạo)</t>
  </si>
  <si>
    <t xml:space="preserve">- Ủy viên, thư ký, y tế, bảo vệ, phục vụ </t>
  </si>
  <si>
    <t>Áp dụng 80% mức kỳ thi tốt nghiệp THPT
Bổ sung chức danh y tế theo quy định tại Điều 17 Quy chế thi học sinh giỏi ban hành kèm theo Văn bản hợp nhất số 05/VBHN-BGDĐT tính bằng mức nhân viên phục vụ</t>
  </si>
  <si>
    <t>Đề xuất bổ sung vì tách riêng Hội đồng Coi thi/Ban Coi thi của Thành phố với các Điểm thi; Áp dụng 80% mức kỳ thi tốt nghiệp THPT ( Điều 17 Quy chế thi học sinh giỏi ban hành kèm theo Văn bản hợp nhất số 05/VBHN-BGDĐT; theo quy định tại Điều 13 Quy chế thi tốt nghiệp THPT ban hành kèm theo Thông Tư 24/2024/TT-BGDĐT tính bằng mức ủy viên thư ký của các Ban khác)</t>
  </si>
  <si>
    <t xml:space="preserve">Hội đồng Chấm thi </t>
  </si>
  <si>
    <t>- Chủ tịch Hội đồng</t>
  </si>
  <si>
    <t>Điều chỉnh chức danh theo Điều 28 Quy chế thi học sinh giỏi ban hành kèm theo Văn bản hợp nhất số 05/VBHN-BGDĐT</t>
  </si>
  <si>
    <t xml:space="preserve">Tổ Làm phách </t>
  </si>
  <si>
    <t>- Tổ trưởng (làm việc cách ly)</t>
  </si>
  <si>
    <t>- Các Tổ phó (làm việc cách ly)</t>
  </si>
  <si>
    <t>Hội đồng Phúc khảo</t>
  </si>
  <si>
    <t>Điều chỉnh chức danh theo Điều 31 Quy chế thi học sinh giỏi ban hành kèm theo Văn bản hợp nhất số 05/VBHN-BGDĐT</t>
  </si>
  <si>
    <t>Áp dụng 80% mức kỳ thi tốt nghiệp THPT (Vì các thành viên Tổ Làm phách thực hiện cách ly triệt để 24/24)</t>
  </si>
  <si>
    <t>UBND THÀNH PHỐ HÀ NỘI</t>
  </si>
  <si>
    <t>SỞ GIÁO DỤC VÀ ĐÀO TẠO</t>
  </si>
  <si>
    <t>Ban chấm thi trắc nghiệm</t>
  </si>
  <si>
    <t>Ban phúc khảo bài thi trắc nghiệm</t>
  </si>
  <si>
    <t>Kỳ thi cấp Thành phố</t>
  </si>
  <si>
    <t>Chi hỗ trợ cộng tác viên thanh tra</t>
  </si>
  <si>
    <t>Tính tăng thêm 53,7%</t>
  </si>
  <si>
    <t>Áp dụng bằng 80% mức kỳ thi tốt nghiệp THPT, cụ thể:
- Trước đề xuất tính theo mức 4 và cách tính theo mức Thông tư số 02/2015/TT-BLĐTBXH, cụ thể: 15.000.000 đồng/26 ngày x 1,3 = 750.000 đồng/ngày.
- Nay đề xuất tính theo mức 4 và cách tính theo mức Thông tư số 004/2025/TT-BNV, cụ thể: 30.000.000 đồng/26 ngày = 1.153.000 đồng/ngày (đề xuất làm tròn 1.150.000 đồng/ngày).
Như vậy mức chi tăng 1.153.000 * 80%= 153,7% so với trước.</t>
  </si>
  <si>
    <t>Áp dụng bằng 80% mức lương theo ngày đối với chuyên gia tư vấn: Mức 3 quy định tại Thông tư số 004/2025/TT-BNV thay thế Thông tư số 02/2015/TT-BLĐTBXH) như đề xuất khi trình ban hành Nghị quyết 16/2021/NQ-HĐND (Tính tỷ lệ tăng 153,7% và làm tròn tiền đến nghìn đồng)</t>
  </si>
  <si>
    <t xml:space="preserve">Áp dụng bằng 80% mức lương theo ngày đối với chuyên gia tư vấn: Mức 3 quy định tại Thông tư số 004/2025/TT-BNV thay thế Thông tư số 02/2015/TT-BLĐTBXH) như đề xuất khi trình ban hành Nghị quyết 16/2021/NQ-HĐND (Tính tỷ lệ tăng 153,7% và làm tròn tiền đến nghìn đồng)  </t>
  </si>
  <si>
    <t>Áp dụng bằng 80% mức lương theo ngày đối với chuyên gia tư vấn: Mức 3 quy định tại Thông tư số 004/2025/TT-BNV thay thế Thông tư số 02/2015/TT-BLĐTBXH) như khi trình ban hành Nghị quyết số 16/2021/NQ-HĐND (Tính tỷ lệ tăng 153,7% và làm tròn tiền đến nghìn đồng)</t>
  </si>
  <si>
    <t>Đề xuất mức chi bằng Trưởng điểm thi</t>
  </si>
  <si>
    <t>Đề xuất mức chi bằng Phó Trưởng điểm thi</t>
  </si>
  <si>
    <t>Đề xuất mức chi bằng Ủy viên điểm thi</t>
  </si>
  <si>
    <t>Đề xuất mức chi bằng Nhân viên phục vụ điểm thi</t>
  </si>
  <si>
    <t>Đề xuất mức chi bằng 95% mức Trưởng đoàn</t>
  </si>
  <si>
    <t>Đề xuất mức chi bằng Phó CT HĐ chấm thi</t>
  </si>
  <si>
    <t>Đề xuất mức chi bằng Ủy viên HĐ chấm thi</t>
  </si>
  <si>
    <t>Đề xuất mức chi bằng Nhân viên phục vụ HĐ chấm thi</t>
  </si>
  <si>
    <t xml:space="preserve">Phó trưởng ban </t>
  </si>
  <si>
    <t>Ủy viên, thư ký</t>
  </si>
  <si>
    <t xml:space="preserve">Người chủ trì </t>
  </si>
  <si>
    <t>Chủ tịch Hội đồng (làm việc cách ly)</t>
  </si>
  <si>
    <t>Các Phó chủ tịch (làm việc cách ly)</t>
  </si>
  <si>
    <t>Ủy viên, thư ký, kỹ thuật viên, công an (làm việc cách ly)</t>
  </si>
  <si>
    <t xml:space="preserve">Ủy viên, thư ký, bảo vệ, phục vụ </t>
  </si>
  <si>
    <t>đ</t>
  </si>
  <si>
    <t>Các ủy viên, thư ký, giám thị, Kỹ thuật viên</t>
  </si>
  <si>
    <t>Tổ trưởng (làm việc cách ly)</t>
  </si>
  <si>
    <t>Các Tổ phó (làm việc cách ly)</t>
  </si>
  <si>
    <t>Chủ tịch Hội đồng</t>
  </si>
  <si>
    <t>Các Phó Chủ tịch</t>
  </si>
  <si>
    <t>Tiền công cho tổ trưởng, tổ phó các tổ chấm thi (ngoài tiền công chấm thi)</t>
  </si>
  <si>
    <t>Chủ tịch</t>
  </si>
  <si>
    <t>f</t>
  </si>
  <si>
    <t>8.1</t>
  </si>
  <si>
    <t>8.2</t>
  </si>
  <si>
    <t>- Chấm bài thi tự luận, thi nói, thi thực hành, thi tin học (Số lượng bài thi mỗi Giám khảo phải hoàn thành trong một ngày theo quy định)</t>
  </si>
  <si>
    <t>Chấm bài thi trắc nghiệm (Số lượng bài thi mỗi Giám khảo phải hoàn thành trong một ngày theo quy định)</t>
  </si>
  <si>
    <t>Chấm bài thi tự luận, thi nói, thi thực hành, thi tin học (Số lượng bài thi mỗi Giám khảo phải hoàn thành trong một ngày theo quy định)</t>
  </si>
  <si>
    <t>- Chấm bài thi trắc nghiệm (Số lượng bài thi mỗi Giám khảo phải hoàn thành trong một ngày theo quy định)</t>
  </si>
  <si>
    <t>Quy chế thi học sinh giỏi ban hành kèm theo Văn bản hợp nhất số 05/VBHN-BGDĐT không quy định chấm trắc nghiệm</t>
  </si>
  <si>
    <t xml:space="preserve">Bản so sánh dự thảo Nghị quyết thay thế Biểu số 03-Phụ lục 07 ban hành kèm theo Nghị quyết số 16/2021/NQ-HĐND ngày 08/12/2021 của HĐND Thành phố về việc quy định một số nội dung và mức chi thuộc thẩm quyền của HĐND thành phố Hà Nội và Biểu số 03và 05 -Phụ lục 01 ban hành kèm theo Nghị quyết số 03/2022/NQ-HĐND ngày 06/7/2022 của HĐND Thành phố quy định một số nội dung, mức chi thuộc thẩm quyền của HĐND Thành phố </t>
  </si>
  <si>
    <t>Chức danh theo Thông tư 69. Áp dụng 80% mức kỳ thi tốt nghiệp THPT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</si>
</sst>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_(* #,##0_);_(* \(#,##0\);_(* &quot;-&quot;??_);_(@_)"/>
    <numFmt numFmtId="165" formatCode="_(* #,##0.00_);_(* \(#,##0.00\);_(* &quot;-&quot;_);_(@_)"/>
    <numFmt numFmtId="166" formatCode="_(* #,##0.000_);_(* \(#,##0.000\);_(* &quot;-&quot;_);_(@_)"/>
    <numFmt numFmtId="167" formatCode="d\.m"/>
    <numFmt numFmtId="168" formatCode="0.0%"/>
  </numFmts>
  <fonts count="23" x14ac:knownFonts="1">
    <font>
      <sz val="10"/>
      <name val="Arial"/>
    </font>
    <font>
      <sz val="10"/>
      <name val="Arial"/>
      <family val="2"/>
    </font>
    <font>
      <b/>
      <sz val="14"/>
      <name val="Times New Roman"/>
      <family val="1"/>
    </font>
    <font>
      <sz val="12"/>
      <name val="Times New Roman"/>
      <family val="1"/>
    </font>
    <font>
      <b/>
      <sz val="12"/>
      <name val="Times New Roman"/>
      <family val="1"/>
    </font>
    <font>
      <sz val="8"/>
      <name val="Arial"/>
      <family val="2"/>
    </font>
    <font>
      <b/>
      <sz val="13"/>
      <name val="Times New Roman"/>
      <family val="1"/>
    </font>
    <font>
      <b/>
      <u/>
      <sz val="12"/>
      <name val="Times New Roman"/>
      <family val="1"/>
    </font>
    <font>
      <i/>
      <sz val="13"/>
      <name val="Times New Roman"/>
      <family val="1"/>
    </font>
    <font>
      <b/>
      <i/>
      <sz val="13"/>
      <name val="Times New Roman"/>
      <family val="1"/>
    </font>
    <font>
      <sz val="14"/>
      <name val="Times New Roman"/>
      <family val="1"/>
    </font>
    <font>
      <b/>
      <i/>
      <sz val="14"/>
      <name val="Times New Roman"/>
      <family val="1"/>
    </font>
    <font>
      <sz val="10"/>
      <name val="Times New Roman"/>
      <family val="1"/>
    </font>
    <font>
      <sz val="12"/>
      <color theme="1"/>
      <name val="Times New Roman"/>
      <family val="1"/>
    </font>
    <font>
      <b/>
      <sz val="12"/>
      <color theme="1"/>
      <name val="Times New Roman"/>
      <family val="1"/>
    </font>
    <font>
      <sz val="9"/>
      <color theme="1"/>
      <name val="Times New Roman"/>
      <family val="1"/>
    </font>
    <font>
      <i/>
      <sz val="12"/>
      <color theme="1"/>
      <name val="Times New Roman"/>
      <family val="1"/>
    </font>
    <font>
      <sz val="10"/>
      <color rgb="FFFF0000"/>
      <name val="Times New Roman"/>
      <family val="1"/>
    </font>
    <font>
      <b/>
      <sz val="10"/>
      <name val="Times New Roman"/>
      <family val="1"/>
    </font>
    <font>
      <b/>
      <sz val="10"/>
      <color rgb="FFFF0000"/>
      <name val="Times New Roman"/>
      <family val="1"/>
    </font>
    <font>
      <b/>
      <i/>
      <sz val="12"/>
      <name val="Times New Roman"/>
      <family val="1"/>
    </font>
    <font>
      <sz val="10"/>
      <name val="Arial"/>
      <family val="2"/>
    </font>
    <font>
      <i/>
      <sz val="14"/>
      <name val="Times New Roman"/>
      <family val="1"/>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s>
  <cellStyleXfs count="3">
    <xf numFmtId="0" fontId="0" fillId="0" borderId="0"/>
    <xf numFmtId="43" fontId="1" fillId="0" borderId="0" applyFont="0" applyFill="0" applyBorder="0" applyAlignment="0" applyProtection="0"/>
    <xf numFmtId="9" fontId="21" fillId="0" borderId="0" applyFont="0" applyFill="0" applyBorder="0" applyAlignment="0" applyProtection="0"/>
  </cellStyleXfs>
  <cellXfs count="279">
    <xf numFmtId="0" fontId="0" fillId="0" borderId="0" xfId="0"/>
    <xf numFmtId="41" fontId="3" fillId="0" borderId="0" xfId="0" applyNumberFormat="1" applyFont="1" applyAlignment="1">
      <alignment vertical="center"/>
    </xf>
    <xf numFmtId="41" fontId="3" fillId="0" borderId="0" xfId="0" applyNumberFormat="1" applyFont="1" applyAlignment="1">
      <alignment horizontal="center" vertical="center"/>
    </xf>
    <xf numFmtId="41" fontId="3" fillId="0" borderId="0" xfId="1" applyNumberFormat="1" applyFont="1" applyFill="1" applyAlignment="1">
      <alignment vertical="center"/>
    </xf>
    <xf numFmtId="41" fontId="4" fillId="0" borderId="0" xfId="0" applyNumberFormat="1" applyFont="1" applyAlignment="1">
      <alignment vertical="center"/>
    </xf>
    <xf numFmtId="49" fontId="3" fillId="0" borderId="0" xfId="0" applyNumberFormat="1" applyFont="1" applyAlignment="1">
      <alignment horizontal="left" vertical="center" wrapText="1"/>
    </xf>
    <xf numFmtId="41" fontId="3" fillId="0" borderId="0" xfId="0" applyNumberFormat="1" applyFont="1" applyAlignment="1">
      <alignment horizontal="center" vertical="center" wrapText="1"/>
    </xf>
    <xf numFmtId="41" fontId="3" fillId="0" borderId="0" xfId="1" applyNumberFormat="1" applyFont="1" applyFill="1" applyAlignment="1">
      <alignment horizontal="center" vertical="center" wrapText="1"/>
    </xf>
    <xf numFmtId="41" fontId="4" fillId="0" borderId="1" xfId="0" applyNumberFormat="1" applyFont="1" applyBorder="1" applyAlignment="1">
      <alignment horizontal="center" vertical="center" wrapText="1"/>
    </xf>
    <xf numFmtId="41" fontId="4" fillId="0" borderId="0" xfId="0" applyNumberFormat="1" applyFont="1" applyAlignment="1">
      <alignment horizontal="center" vertical="center" wrapText="1"/>
    </xf>
    <xf numFmtId="49" fontId="7" fillId="0" borderId="0" xfId="0" applyNumberFormat="1" applyFont="1" applyAlignment="1">
      <alignment horizontal="left" vertical="center" wrapText="1"/>
    </xf>
    <xf numFmtId="0" fontId="6" fillId="0" borderId="0" xfId="0" applyFont="1"/>
    <xf numFmtId="41" fontId="4" fillId="0" borderId="2" xfId="0" applyNumberFormat="1" applyFont="1" applyBorder="1" applyAlignment="1">
      <alignment horizontal="center" vertical="center"/>
    </xf>
    <xf numFmtId="41" fontId="4" fillId="0" borderId="2" xfId="0" applyNumberFormat="1" applyFont="1" applyBorder="1" applyAlignment="1">
      <alignment horizontal="left" vertical="center" wrapText="1"/>
    </xf>
    <xf numFmtId="41" fontId="4" fillId="0" borderId="2" xfId="0" applyNumberFormat="1" applyFont="1" applyBorder="1" applyAlignment="1">
      <alignment horizontal="center" vertical="center" wrapText="1"/>
    </xf>
    <xf numFmtId="41" fontId="4" fillId="0" borderId="2" xfId="1" applyNumberFormat="1" applyFont="1" applyFill="1" applyBorder="1" applyAlignment="1">
      <alignment horizontal="center" vertical="center" wrapText="1"/>
    </xf>
    <xf numFmtId="41" fontId="3" fillId="0" borderId="2" xfId="0" applyNumberFormat="1" applyFont="1" applyBorder="1" applyAlignment="1">
      <alignment horizontal="center" vertical="center"/>
    </xf>
    <xf numFmtId="49" fontId="3" fillId="0" borderId="2" xfId="0" applyNumberFormat="1" applyFont="1" applyBorder="1" applyAlignment="1">
      <alignment horizontal="left" vertical="center" wrapText="1"/>
    </xf>
    <xf numFmtId="41" fontId="3" fillId="0" borderId="2" xfId="0" applyNumberFormat="1" applyFont="1" applyBorder="1" applyAlignment="1">
      <alignment horizontal="center" vertical="center" wrapText="1"/>
    </xf>
    <xf numFmtId="41" fontId="3" fillId="0" borderId="2" xfId="1" applyNumberFormat="1" applyFont="1" applyFill="1" applyBorder="1" applyAlignment="1">
      <alignment horizontal="center" vertical="center" wrapText="1"/>
    </xf>
    <xf numFmtId="49" fontId="4" fillId="0" borderId="2" xfId="0" applyNumberFormat="1" applyFont="1" applyBorder="1" applyAlignment="1">
      <alignment horizontal="left" vertical="center" wrapText="1"/>
    </xf>
    <xf numFmtId="0" fontId="3" fillId="0" borderId="0" xfId="0" applyFont="1"/>
    <xf numFmtId="41" fontId="3" fillId="0" borderId="3" xfId="0" applyNumberFormat="1" applyFont="1" applyBorder="1" applyAlignment="1">
      <alignment horizontal="center" vertical="center"/>
    </xf>
    <xf numFmtId="49" fontId="3" fillId="0" borderId="3" xfId="0" applyNumberFormat="1" applyFont="1" applyBorder="1" applyAlignment="1">
      <alignment horizontal="left" vertical="center" wrapText="1"/>
    </xf>
    <xf numFmtId="41" fontId="3" fillId="0" borderId="3" xfId="0" applyNumberFormat="1" applyFont="1" applyBorder="1" applyAlignment="1">
      <alignment horizontal="center" vertical="center" wrapText="1"/>
    </xf>
    <xf numFmtId="41" fontId="3" fillId="0" borderId="3" xfId="1" applyNumberFormat="1" applyFont="1" applyFill="1" applyBorder="1" applyAlignment="1">
      <alignment horizontal="center" vertical="center" wrapText="1"/>
    </xf>
    <xf numFmtId="41" fontId="4" fillId="0" borderId="4" xfId="0" applyNumberFormat="1" applyFont="1" applyBorder="1" applyAlignment="1">
      <alignment horizontal="center" vertical="center" wrapText="1"/>
    </xf>
    <xf numFmtId="41" fontId="4" fillId="0" borderId="4" xfId="0" applyNumberFormat="1" applyFont="1" applyBorder="1" applyAlignment="1">
      <alignment horizontal="left" vertical="center" wrapText="1"/>
    </xf>
    <xf numFmtId="41" fontId="4" fillId="0" borderId="4" xfId="1" applyNumberFormat="1" applyFont="1" applyFill="1" applyBorder="1" applyAlignment="1">
      <alignment horizontal="center" vertical="center" wrapText="1"/>
    </xf>
    <xf numFmtId="41" fontId="4" fillId="0" borderId="2" xfId="0" applyNumberFormat="1" applyFont="1" applyBorder="1" applyAlignment="1">
      <alignment horizontal="right" vertical="center"/>
    </xf>
    <xf numFmtId="41" fontId="3" fillId="0" borderId="2" xfId="0" applyNumberFormat="1" applyFont="1" applyBorder="1" applyAlignment="1">
      <alignment horizontal="right" vertical="center"/>
    </xf>
    <xf numFmtId="41" fontId="3" fillId="0" borderId="2" xfId="0" quotePrefix="1" applyNumberFormat="1" applyFont="1" applyBorder="1" applyAlignment="1">
      <alignment horizontal="left" vertical="center" wrapText="1"/>
    </xf>
    <xf numFmtId="41" fontId="4" fillId="0" borderId="2" xfId="0" applyNumberFormat="1" applyFont="1" applyBorder="1" applyAlignment="1">
      <alignment vertical="center"/>
    </xf>
    <xf numFmtId="41" fontId="3" fillId="0" borderId="2" xfId="0" applyNumberFormat="1" applyFont="1" applyBorder="1" applyAlignment="1">
      <alignment vertical="center"/>
    </xf>
    <xf numFmtId="41" fontId="3" fillId="0" borderId="0" xfId="0" quotePrefix="1" applyNumberFormat="1" applyFont="1" applyAlignment="1">
      <alignment vertical="center"/>
    </xf>
    <xf numFmtId="41" fontId="10" fillId="0" borderId="0" xfId="0" applyNumberFormat="1" applyFont="1"/>
    <xf numFmtId="41" fontId="10" fillId="0" borderId="0" xfId="0" applyNumberFormat="1" applyFont="1" applyAlignment="1">
      <alignment wrapText="1"/>
    </xf>
    <xf numFmtId="41" fontId="10" fillId="0" borderId="0" xfId="0" applyNumberFormat="1" applyFont="1" applyAlignment="1">
      <alignment horizontal="center" vertical="center" wrapText="1"/>
    </xf>
    <xf numFmtId="41" fontId="10" fillId="0" borderId="1" xfId="0" applyNumberFormat="1" applyFont="1" applyBorder="1" applyAlignment="1">
      <alignment horizontal="center" vertical="center" wrapText="1"/>
    </xf>
    <xf numFmtId="41" fontId="2" fillId="0" borderId="0" xfId="0" applyNumberFormat="1" applyFont="1" applyAlignment="1">
      <alignment horizontal="center" wrapText="1"/>
    </xf>
    <xf numFmtId="41" fontId="2" fillId="0" borderId="0" xfId="0" applyNumberFormat="1" applyFont="1" applyAlignment="1">
      <alignment wrapText="1"/>
    </xf>
    <xf numFmtId="41" fontId="2" fillId="0" borderId="0" xfId="0" applyNumberFormat="1" applyFont="1"/>
    <xf numFmtId="165" fontId="10" fillId="0" borderId="0" xfId="0" applyNumberFormat="1" applyFont="1"/>
    <xf numFmtId="43" fontId="10" fillId="0" borderId="4" xfId="0" applyNumberFormat="1" applyFont="1" applyBorder="1" applyAlignment="1">
      <alignment horizontal="left" vertical="center" wrapText="1"/>
    </xf>
    <xf numFmtId="43" fontId="10" fillId="0" borderId="2" xfId="0" applyNumberFormat="1" applyFont="1" applyBorder="1" applyAlignment="1">
      <alignment horizontal="left" vertical="center" wrapText="1"/>
    </xf>
    <xf numFmtId="43" fontId="10" fillId="0" borderId="3" xfId="0" applyNumberFormat="1" applyFont="1" applyBorder="1" applyAlignment="1">
      <alignment horizontal="left" vertical="center" wrapText="1"/>
    </xf>
    <xf numFmtId="41" fontId="10" fillId="0" borderId="4" xfId="0" applyNumberFormat="1" applyFont="1" applyBorder="1" applyAlignment="1">
      <alignment horizontal="left" vertical="center" wrapText="1"/>
    </xf>
    <xf numFmtId="41" fontId="10" fillId="0" borderId="2" xfId="0" applyNumberFormat="1" applyFont="1" applyBorder="1" applyAlignment="1">
      <alignment horizontal="left" vertical="center" wrapText="1"/>
    </xf>
    <xf numFmtId="41" fontId="10" fillId="0" borderId="3" xfId="0" applyNumberFormat="1" applyFont="1" applyBorder="1" applyAlignment="1">
      <alignment horizontal="left" vertical="center" wrapText="1"/>
    </xf>
    <xf numFmtId="43" fontId="10" fillId="0" borderId="4" xfId="0" applyNumberFormat="1" applyFont="1" applyBorder="1" applyAlignment="1">
      <alignment horizontal="right" vertical="center" wrapText="1"/>
    </xf>
    <xf numFmtId="9" fontId="10" fillId="0" borderId="2" xfId="0" applyNumberFormat="1" applyFont="1" applyBorder="1" applyAlignment="1">
      <alignment horizontal="right" vertical="center" wrapText="1"/>
    </xf>
    <xf numFmtId="43" fontId="10" fillId="0" borderId="2" xfId="0" applyNumberFormat="1" applyFont="1" applyBorder="1" applyAlignment="1">
      <alignment horizontal="right" vertical="center" wrapText="1"/>
    </xf>
    <xf numFmtId="41" fontId="10" fillId="0" borderId="2" xfId="0" applyNumberFormat="1" applyFont="1" applyBorder="1" applyAlignment="1">
      <alignment horizontal="right" vertical="center" wrapText="1"/>
    </xf>
    <xf numFmtId="164" fontId="10" fillId="0" borderId="2" xfId="0" applyNumberFormat="1" applyFont="1" applyBorder="1" applyAlignment="1">
      <alignment horizontal="right" vertical="center" wrapText="1"/>
    </xf>
    <xf numFmtId="41" fontId="11" fillId="0" borderId="0" xfId="0" applyNumberFormat="1" applyFont="1"/>
    <xf numFmtId="41" fontId="11" fillId="0" borderId="2" xfId="0" applyNumberFormat="1" applyFont="1" applyBorder="1" applyAlignment="1">
      <alignment horizontal="left" vertical="center" wrapText="1"/>
    </xf>
    <xf numFmtId="43" fontId="11" fillId="0" borderId="2" xfId="0" applyNumberFormat="1" applyFont="1" applyBorder="1" applyAlignment="1">
      <alignment horizontal="left" vertical="center" wrapText="1"/>
    </xf>
    <xf numFmtId="164" fontId="11" fillId="0" borderId="2" xfId="0" applyNumberFormat="1" applyFont="1" applyBorder="1" applyAlignment="1">
      <alignment horizontal="right" vertical="center" wrapText="1"/>
    </xf>
    <xf numFmtId="41" fontId="4" fillId="0" borderId="5" xfId="0" applyNumberFormat="1" applyFont="1" applyBorder="1" applyAlignment="1">
      <alignment horizontal="left" vertical="center" wrapText="1"/>
    </xf>
    <xf numFmtId="41" fontId="4" fillId="0" borderId="5" xfId="1" applyNumberFormat="1" applyFont="1" applyFill="1" applyBorder="1" applyAlignment="1">
      <alignment horizontal="center" vertical="center" wrapText="1"/>
    </xf>
    <xf numFmtId="41" fontId="3" fillId="0" borderId="3" xfId="0" applyNumberFormat="1" applyFont="1" applyBorder="1" applyAlignment="1">
      <alignment vertical="center"/>
    </xf>
    <xf numFmtId="49" fontId="3" fillId="0" borderId="2" xfId="1" applyNumberFormat="1" applyFont="1" applyFill="1" applyBorder="1" applyAlignment="1">
      <alignment horizontal="center" vertical="center" wrapText="1"/>
    </xf>
    <xf numFmtId="166" fontId="3" fillId="0" borderId="0" xfId="0" applyNumberFormat="1" applyFont="1" applyAlignment="1">
      <alignment vertical="center"/>
    </xf>
    <xf numFmtId="49" fontId="4" fillId="0" borderId="2" xfId="1" applyNumberFormat="1" applyFont="1" applyFill="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3" xfId="1" applyNumberFormat="1" applyFont="1" applyFill="1" applyBorder="1" applyAlignment="1">
      <alignment horizontal="center" vertical="center" wrapText="1"/>
    </xf>
    <xf numFmtId="49" fontId="3" fillId="0" borderId="0" xfId="1" applyNumberFormat="1" applyFont="1" applyFill="1" applyAlignment="1">
      <alignment horizontal="center" vertical="center" wrapText="1"/>
    </xf>
    <xf numFmtId="49" fontId="3" fillId="0" borderId="0" xfId="1" applyNumberFormat="1" applyFont="1" applyFill="1" applyAlignment="1">
      <alignment vertical="center"/>
    </xf>
    <xf numFmtId="41" fontId="4" fillId="0" borderId="1" xfId="1" applyNumberFormat="1" applyFont="1" applyFill="1" applyBorder="1" applyAlignment="1">
      <alignment horizontal="center" vertical="center" wrapText="1"/>
    </xf>
    <xf numFmtId="41" fontId="4" fillId="0" borderId="3" xfId="0" applyNumberFormat="1" applyFont="1" applyBorder="1" applyAlignment="1">
      <alignment vertical="center"/>
    </xf>
    <xf numFmtId="49" fontId="4"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1" fontId="4" fillId="0" borderId="7" xfId="0" applyNumberFormat="1" applyFont="1" applyBorder="1" applyAlignment="1">
      <alignment horizontal="center" vertical="center" wrapText="1"/>
    </xf>
    <xf numFmtId="49" fontId="13" fillId="0" borderId="2" xfId="0" applyNumberFormat="1" applyFont="1" applyBorder="1" applyAlignment="1">
      <alignment vertical="center" wrapText="1"/>
    </xf>
    <xf numFmtId="41" fontId="13" fillId="0" borderId="2" xfId="1" applyNumberFormat="1" applyFont="1" applyFill="1" applyBorder="1" applyAlignment="1">
      <alignment vertical="center" wrapText="1"/>
    </xf>
    <xf numFmtId="41" fontId="15" fillId="0" borderId="2" xfId="1" applyNumberFormat="1" applyFont="1" applyFill="1" applyBorder="1" applyAlignment="1">
      <alignment horizontal="center" vertical="center" wrapText="1"/>
    </xf>
    <xf numFmtId="0" fontId="13" fillId="0" borderId="2" xfId="0" applyFont="1" applyBorder="1" applyAlignment="1">
      <alignment vertical="center" wrapText="1"/>
    </xf>
    <xf numFmtId="49" fontId="13" fillId="0" borderId="2" xfId="0" quotePrefix="1" applyNumberFormat="1" applyFont="1" applyBorder="1" applyAlignment="1">
      <alignment vertical="center" wrapText="1"/>
    </xf>
    <xf numFmtId="164" fontId="13" fillId="0" borderId="2" xfId="1" applyNumberFormat="1" applyFont="1" applyFill="1" applyBorder="1" applyAlignment="1">
      <alignment vertical="center"/>
    </xf>
    <xf numFmtId="49" fontId="13" fillId="0" borderId="2" xfId="0" applyNumberFormat="1" applyFont="1" applyBorder="1" applyAlignment="1">
      <alignment horizontal="left" wrapText="1"/>
    </xf>
    <xf numFmtId="49" fontId="13" fillId="0" borderId="2" xfId="0" applyNumberFormat="1" applyFont="1" applyBorder="1" applyAlignment="1">
      <alignment vertical="center"/>
    </xf>
    <xf numFmtId="41" fontId="13" fillId="0" borderId="2" xfId="0" applyNumberFormat="1" applyFont="1" applyBorder="1" applyAlignment="1">
      <alignment horizontal="center" vertical="center" wrapText="1"/>
    </xf>
    <xf numFmtId="49" fontId="13" fillId="0" borderId="2" xfId="0" applyNumberFormat="1" applyFont="1" applyBorder="1" applyAlignment="1">
      <alignment horizontal="left" vertical="center" wrapText="1"/>
    </xf>
    <xf numFmtId="49" fontId="13" fillId="0" borderId="2" xfId="0" quotePrefix="1" applyNumberFormat="1" applyFont="1" applyBorder="1" applyAlignment="1">
      <alignment horizontal="left" vertical="center" wrapText="1"/>
    </xf>
    <xf numFmtId="49" fontId="13" fillId="0" borderId="2" xfId="0" applyNumberFormat="1" applyFont="1" applyBorder="1" applyAlignment="1">
      <alignment horizontal="justify" vertical="center"/>
    </xf>
    <xf numFmtId="0" fontId="14" fillId="0" borderId="2" xfId="0" applyFont="1" applyBorder="1" applyAlignment="1">
      <alignment horizontal="center" vertical="center" wrapText="1"/>
    </xf>
    <xf numFmtId="49" fontId="3" fillId="0" borderId="0" xfId="0" quotePrefix="1" applyNumberFormat="1" applyFont="1" applyAlignment="1">
      <alignment vertical="center" wrapText="1"/>
    </xf>
    <xf numFmtId="41" fontId="4" fillId="0" borderId="6" xfId="1" applyNumberFormat="1" applyFont="1" applyFill="1" applyBorder="1" applyAlignment="1">
      <alignment horizontal="center" vertical="center" wrapText="1"/>
    </xf>
    <xf numFmtId="49" fontId="4" fillId="0" borderId="7" xfId="0" applyNumberFormat="1" applyFont="1" applyBorder="1" applyAlignment="1">
      <alignment horizontal="left" vertical="center" wrapText="1"/>
    </xf>
    <xf numFmtId="49" fontId="3" fillId="0" borderId="2" xfId="0" applyNumberFormat="1" applyFont="1" applyBorder="1" applyAlignment="1">
      <alignment vertical="center" wrapText="1"/>
    </xf>
    <xf numFmtId="0" fontId="13" fillId="0" borderId="2" xfId="0" applyFont="1" applyBorder="1" applyAlignment="1">
      <alignment horizontal="center" vertical="center" wrapText="1"/>
    </xf>
    <xf numFmtId="49" fontId="13" fillId="0" borderId="2" xfId="0" applyNumberFormat="1" applyFont="1" applyBorder="1" applyAlignment="1">
      <alignment horizontal="center" vertical="center" wrapText="1"/>
    </xf>
    <xf numFmtId="49" fontId="16" fillId="0" borderId="2" xfId="0" applyNumberFormat="1" applyFont="1" applyBorder="1" applyAlignment="1">
      <alignment horizontal="center" vertical="center" wrapText="1"/>
    </xf>
    <xf numFmtId="41" fontId="13" fillId="0" borderId="2" xfId="1" applyNumberFormat="1" applyFont="1" applyFill="1" applyBorder="1" applyAlignment="1">
      <alignment horizontal="center" vertical="center" wrapText="1"/>
    </xf>
    <xf numFmtId="41" fontId="3" fillId="0" borderId="0" xfId="0" quotePrefix="1" applyNumberFormat="1" applyFont="1" applyAlignment="1">
      <alignment vertical="center" wrapText="1"/>
    </xf>
    <xf numFmtId="49" fontId="3" fillId="0" borderId="0" xfId="0" applyNumberFormat="1" applyFont="1" applyAlignment="1">
      <alignment vertical="center" wrapText="1"/>
    </xf>
    <xf numFmtId="0" fontId="12" fillId="0" borderId="0" xfId="0" applyFont="1"/>
    <xf numFmtId="164" fontId="12" fillId="0" borderId="0" xfId="1" applyNumberFormat="1" applyFont="1"/>
    <xf numFmtId="164" fontId="18" fillId="0" borderId="0" xfId="1" applyNumberFormat="1" applyFont="1"/>
    <xf numFmtId="0" fontId="18" fillId="0" borderId="0" xfId="0" applyFont="1"/>
    <xf numFmtId="0" fontId="17" fillId="0" borderId="0" xfId="0" applyFont="1"/>
    <xf numFmtId="164" fontId="17" fillId="0" borderId="0" xfId="1" applyNumberFormat="1" applyFont="1"/>
    <xf numFmtId="164" fontId="19" fillId="0" borderId="0" xfId="1" applyNumberFormat="1" applyFont="1"/>
    <xf numFmtId="49" fontId="4" fillId="0" borderId="0" xfId="0" applyNumberFormat="1" applyFont="1" applyAlignment="1">
      <alignment horizontal="left" vertical="center" wrapText="1"/>
    </xf>
    <xf numFmtId="41" fontId="3" fillId="0" borderId="0" xfId="0" quotePrefix="1" applyNumberFormat="1" applyFont="1" applyAlignment="1">
      <alignment horizontal="left" vertical="center"/>
    </xf>
    <xf numFmtId="41" fontId="4" fillId="0" borderId="12" xfId="0" applyNumberFormat="1" applyFont="1" applyBorder="1" applyAlignment="1">
      <alignment horizontal="center" vertical="center" wrapText="1"/>
    </xf>
    <xf numFmtId="49" fontId="3" fillId="0" borderId="19" xfId="0" applyNumberFormat="1" applyFont="1" applyBorder="1" applyAlignment="1">
      <alignment horizontal="center" vertical="center"/>
    </xf>
    <xf numFmtId="49" fontId="3" fillId="0" borderId="19" xfId="0" applyNumberFormat="1" applyFont="1" applyBorder="1" applyAlignment="1">
      <alignment horizontal="left" vertical="center" wrapText="1"/>
    </xf>
    <xf numFmtId="41" fontId="3" fillId="0" borderId="19" xfId="0" applyNumberFormat="1" applyFont="1" applyBorder="1" applyAlignment="1">
      <alignment horizontal="center" vertical="center" wrapText="1"/>
    </xf>
    <xf numFmtId="164" fontId="3" fillId="0" borderId="19" xfId="0" applyNumberFormat="1" applyFont="1" applyBorder="1" applyAlignment="1">
      <alignment vertical="center"/>
    </xf>
    <xf numFmtId="49" fontId="3" fillId="0" borderId="19" xfId="0" quotePrefix="1" applyNumberFormat="1" applyFont="1" applyBorder="1" applyAlignment="1">
      <alignment horizontal="left" vertical="center" wrapText="1"/>
    </xf>
    <xf numFmtId="49" fontId="4" fillId="0" borderId="19" xfId="0" applyNumberFormat="1" applyFont="1" applyBorder="1" applyAlignment="1">
      <alignment horizontal="center" vertical="center"/>
    </xf>
    <xf numFmtId="41" fontId="4" fillId="0" borderId="19" xfId="0" applyNumberFormat="1" applyFont="1" applyBorder="1" applyAlignment="1">
      <alignment horizontal="left" vertical="center" wrapText="1"/>
    </xf>
    <xf numFmtId="41" fontId="4" fillId="0" borderId="19" xfId="0" applyNumberFormat="1" applyFont="1" applyBorder="1" applyAlignment="1">
      <alignment horizontal="center" vertical="center" wrapText="1"/>
    </xf>
    <xf numFmtId="49" fontId="20" fillId="0" borderId="19" xfId="0" applyNumberFormat="1" applyFont="1" applyBorder="1" applyAlignment="1">
      <alignment horizontal="left" vertical="center" wrapText="1"/>
    </xf>
    <xf numFmtId="49" fontId="4" fillId="0" borderId="19" xfId="0" applyNumberFormat="1" applyFont="1" applyBorder="1" applyAlignment="1">
      <alignment horizontal="left" vertical="center" wrapText="1"/>
    </xf>
    <xf numFmtId="41" fontId="20" fillId="0" borderId="19" xfId="0" applyNumberFormat="1" applyFont="1" applyBorder="1" applyAlignment="1">
      <alignment horizontal="left" vertical="center" wrapText="1"/>
    </xf>
    <xf numFmtId="49" fontId="20" fillId="0" borderId="19" xfId="0" applyNumberFormat="1" applyFont="1" applyBorder="1" applyAlignment="1">
      <alignment horizontal="center" vertical="center"/>
    </xf>
    <xf numFmtId="41" fontId="3" fillId="0" borderId="19" xfId="0" applyNumberFormat="1" applyFont="1" applyBorder="1" applyAlignment="1">
      <alignment horizontal="left" vertical="center" wrapText="1"/>
    </xf>
    <xf numFmtId="41" fontId="3" fillId="0" borderId="22" xfId="0" applyNumberFormat="1" applyFont="1" applyBorder="1" applyAlignment="1">
      <alignment vertical="center"/>
    </xf>
    <xf numFmtId="41" fontId="3" fillId="0" borderId="23" xfId="0" applyNumberFormat="1" applyFont="1" applyBorder="1" applyAlignment="1">
      <alignment vertical="center"/>
    </xf>
    <xf numFmtId="0" fontId="3" fillId="0" borderId="19" xfId="0" applyFont="1" applyBorder="1" applyAlignment="1">
      <alignment vertical="center" wrapText="1"/>
    </xf>
    <xf numFmtId="0" fontId="3" fillId="0" borderId="19" xfId="0" applyFont="1" applyBorder="1" applyAlignment="1">
      <alignment horizontal="center" vertical="center" wrapText="1"/>
    </xf>
    <xf numFmtId="49" fontId="12" fillId="0" borderId="19" xfId="0" applyNumberFormat="1" applyFont="1" applyBorder="1" applyAlignment="1">
      <alignment horizontal="left" vertical="center" wrapText="1"/>
    </xf>
    <xf numFmtId="0" fontId="4" fillId="0" borderId="19" xfId="0" applyFont="1" applyBorder="1" applyAlignment="1">
      <alignment horizontal="center" vertical="center" wrapText="1"/>
    </xf>
    <xf numFmtId="41" fontId="3" fillId="0" borderId="19" xfId="0" applyNumberFormat="1" applyFont="1" applyBorder="1" applyAlignment="1">
      <alignment vertical="center"/>
    </xf>
    <xf numFmtId="0" fontId="3" fillId="0" borderId="19" xfId="0" applyFont="1" applyBorder="1" applyAlignment="1">
      <alignment horizontal="left" vertical="center" wrapText="1"/>
    </xf>
    <xf numFmtId="41" fontId="3" fillId="0" borderId="20" xfId="0" applyNumberFormat="1" applyFont="1" applyBorder="1" applyAlignment="1">
      <alignment vertical="center"/>
    </xf>
    <xf numFmtId="49" fontId="4" fillId="0" borderId="20" xfId="0" applyNumberFormat="1" applyFont="1" applyBorder="1" applyAlignment="1">
      <alignment horizontal="center" vertical="center"/>
    </xf>
    <xf numFmtId="49" fontId="3" fillId="0" borderId="20" xfId="0" applyNumberFormat="1" applyFont="1" applyBorder="1" applyAlignment="1">
      <alignment horizontal="left" vertical="center" wrapText="1"/>
    </xf>
    <xf numFmtId="41" fontId="3" fillId="0" borderId="20" xfId="0" applyNumberFormat="1" applyFont="1" applyBorder="1" applyAlignment="1">
      <alignment horizontal="center" vertical="center" wrapText="1"/>
    </xf>
    <xf numFmtId="41" fontId="20" fillId="0" borderId="17" xfId="0" applyNumberFormat="1" applyFont="1" applyBorder="1" applyAlignment="1">
      <alignment horizontal="left" vertical="center"/>
    </xf>
    <xf numFmtId="0" fontId="4" fillId="0" borderId="0" xfId="0" applyFont="1" applyAlignment="1">
      <alignment vertical="center"/>
    </xf>
    <xf numFmtId="0" fontId="3" fillId="0" borderId="19" xfId="0" applyFont="1" applyBorder="1" applyAlignment="1">
      <alignment horizontal="center" vertical="center"/>
    </xf>
    <xf numFmtId="0" fontId="3" fillId="0" borderId="19" xfId="0" applyFont="1" applyBorder="1" applyAlignment="1">
      <alignment vertical="center"/>
    </xf>
    <xf numFmtId="3" fontId="3" fillId="0" borderId="19" xfId="0" applyNumberFormat="1" applyFont="1" applyBorder="1" applyAlignment="1">
      <alignment vertical="center"/>
    </xf>
    <xf numFmtId="168" fontId="3" fillId="0" borderId="19" xfId="2" applyNumberFormat="1" applyFont="1" applyFill="1" applyBorder="1" applyAlignment="1">
      <alignment vertical="center"/>
    </xf>
    <xf numFmtId="0" fontId="4" fillId="0" borderId="19" xfId="0" applyFont="1" applyBorder="1" applyAlignment="1">
      <alignment horizontal="center" vertical="center"/>
    </xf>
    <xf numFmtId="0" fontId="4" fillId="0" borderId="19" xfId="0" applyFont="1" applyBorder="1" applyAlignment="1">
      <alignment vertical="center" wrapText="1"/>
    </xf>
    <xf numFmtId="167" fontId="20" fillId="0" borderId="19" xfId="0" applyNumberFormat="1" applyFont="1" applyBorder="1" applyAlignment="1">
      <alignment horizontal="center" vertical="center"/>
    </xf>
    <xf numFmtId="0" fontId="20" fillId="0" borderId="19" xfId="0" applyFont="1" applyBorder="1" applyAlignment="1">
      <alignment vertical="center" wrapText="1"/>
    </xf>
    <xf numFmtId="0" fontId="3" fillId="0" borderId="19" xfId="0" quotePrefix="1" applyFont="1" applyBorder="1" applyAlignment="1">
      <alignment vertical="center" wrapText="1"/>
    </xf>
    <xf numFmtId="0" fontId="4" fillId="0" borderId="18" xfId="0" applyFont="1" applyBorder="1" applyAlignment="1">
      <alignment horizontal="center" vertical="center" wrapText="1"/>
    </xf>
    <xf numFmtId="0" fontId="4" fillId="0" borderId="18" xfId="0" applyFont="1" applyBorder="1" applyAlignment="1">
      <alignment vertical="center" wrapText="1"/>
    </xf>
    <xf numFmtId="49" fontId="4" fillId="0" borderId="18" xfId="0" applyNumberFormat="1" applyFont="1" applyBorder="1" applyAlignment="1">
      <alignment horizontal="center" vertical="center"/>
    </xf>
    <xf numFmtId="41" fontId="4" fillId="0" borderId="18" xfId="0" applyNumberFormat="1" applyFont="1" applyBorder="1" applyAlignment="1">
      <alignment horizontal="left" vertical="center" wrapText="1"/>
    </xf>
    <xf numFmtId="41" fontId="4" fillId="0" borderId="18" xfId="0" applyNumberFormat="1" applyFont="1" applyBorder="1" applyAlignment="1">
      <alignment horizontal="center" vertical="center" wrapText="1"/>
    </xf>
    <xf numFmtId="41" fontId="4" fillId="0" borderId="18" xfId="0" applyNumberFormat="1" applyFont="1" applyBorder="1" applyAlignment="1">
      <alignment horizontal="center" vertical="center"/>
    </xf>
    <xf numFmtId="49" fontId="3" fillId="0" borderId="18" xfId="0" quotePrefix="1" applyNumberFormat="1" applyFont="1" applyBorder="1" applyAlignment="1">
      <alignment vertical="center" wrapText="1"/>
    </xf>
    <xf numFmtId="49" fontId="3" fillId="0" borderId="19" xfId="0" quotePrefix="1" applyNumberFormat="1" applyFont="1" applyBorder="1" applyAlignment="1">
      <alignment vertical="center" wrapText="1"/>
    </xf>
    <xf numFmtId="49" fontId="3" fillId="0" borderId="19" xfId="0" applyNumberFormat="1" applyFont="1" applyBorder="1" applyAlignment="1">
      <alignment horizontal="center" vertical="center" wrapText="1"/>
    </xf>
    <xf numFmtId="49" fontId="3" fillId="0" borderId="19" xfId="0" applyNumberFormat="1" applyFont="1" applyBorder="1" applyAlignment="1">
      <alignment vertical="center" wrapText="1"/>
    </xf>
    <xf numFmtId="49" fontId="12" fillId="0" borderId="19" xfId="0" applyNumberFormat="1" applyFont="1" applyBorder="1" applyAlignment="1">
      <alignment vertical="center" wrapText="1"/>
    </xf>
    <xf numFmtId="41" fontId="3" fillId="0" borderId="19" xfId="0" applyNumberFormat="1" applyFont="1" applyBorder="1" applyAlignment="1">
      <alignment horizontal="center" vertical="center"/>
    </xf>
    <xf numFmtId="3" fontId="3" fillId="0" borderId="19" xfId="0" applyNumberFormat="1" applyFont="1" applyBorder="1" applyAlignment="1">
      <alignment horizontal="center" vertical="center" wrapText="1"/>
    </xf>
    <xf numFmtId="41" fontId="4" fillId="0" borderId="19" xfId="0" applyNumberFormat="1" applyFont="1" applyBorder="1" applyAlignment="1">
      <alignment vertical="center"/>
    </xf>
    <xf numFmtId="49" fontId="3" fillId="0" borderId="21" xfId="0" applyNumberFormat="1" applyFont="1" applyBorder="1" applyAlignment="1">
      <alignment horizontal="left" vertical="center" wrapText="1"/>
    </xf>
    <xf numFmtId="41" fontId="3" fillId="0" borderId="21" xfId="0" applyNumberFormat="1" applyFont="1" applyBorder="1" applyAlignment="1">
      <alignment horizontal="center" vertical="center" wrapText="1"/>
    </xf>
    <xf numFmtId="49" fontId="12" fillId="0" borderId="21" xfId="0" applyNumberFormat="1" applyFont="1" applyBorder="1" applyAlignment="1">
      <alignment vertical="center" wrapText="1"/>
    </xf>
    <xf numFmtId="49" fontId="4" fillId="0" borderId="3" xfId="0" applyNumberFormat="1" applyFont="1" applyBorder="1" applyAlignment="1">
      <alignment horizontal="center" vertical="center"/>
    </xf>
    <xf numFmtId="49" fontId="12" fillId="0" borderId="3" xfId="0" applyNumberFormat="1" applyFont="1" applyBorder="1" applyAlignment="1">
      <alignment vertical="center" wrapText="1"/>
    </xf>
    <xf numFmtId="41" fontId="20" fillId="0" borderId="0" xfId="0" applyNumberFormat="1" applyFont="1" applyAlignment="1">
      <alignment horizontal="left" vertical="center"/>
    </xf>
    <xf numFmtId="49" fontId="3" fillId="0" borderId="21" xfId="0" applyNumberFormat="1" applyFont="1" applyBorder="1" applyAlignment="1">
      <alignment horizontal="center" vertical="center"/>
    </xf>
    <xf numFmtId="49" fontId="3" fillId="0" borderId="0" xfId="0" applyNumberFormat="1" applyFont="1" applyAlignment="1">
      <alignment horizontal="center" vertical="center" wrapText="1"/>
    </xf>
    <xf numFmtId="41" fontId="4" fillId="0" borderId="0" xfId="0" applyNumberFormat="1" applyFont="1" applyAlignment="1">
      <alignment horizontal="center" vertical="center"/>
    </xf>
    <xf numFmtId="41" fontId="10" fillId="0" borderId="0" xfId="0" applyNumberFormat="1" applyFont="1" applyAlignment="1">
      <alignment vertical="center"/>
    </xf>
    <xf numFmtId="41" fontId="2" fillId="0" borderId="1" xfId="0" applyNumberFormat="1" applyFont="1" applyBorder="1" applyAlignment="1">
      <alignment horizontal="center" vertical="center" wrapText="1"/>
    </xf>
    <xf numFmtId="41" fontId="2" fillId="0" borderId="12" xfId="0" applyNumberFormat="1" applyFont="1" applyBorder="1" applyAlignment="1">
      <alignment horizontal="center" vertical="center" wrapText="1"/>
    </xf>
    <xf numFmtId="41" fontId="2" fillId="0" borderId="0" xfId="0" applyNumberFormat="1" applyFont="1" applyAlignment="1">
      <alignment vertical="center"/>
    </xf>
    <xf numFmtId="0" fontId="2" fillId="0" borderId="14" xfId="0" applyFont="1" applyBorder="1" applyAlignment="1">
      <alignment horizontal="center" vertical="center" wrapText="1"/>
    </xf>
    <xf numFmtId="0" fontId="2" fillId="0" borderId="14" xfId="0" applyFont="1" applyBorder="1" applyAlignment="1">
      <alignment vertical="center" wrapText="1"/>
    </xf>
    <xf numFmtId="49" fontId="2" fillId="0" borderId="14" xfId="0" applyNumberFormat="1" applyFont="1" applyBorder="1" applyAlignment="1">
      <alignment horizontal="center" vertical="center"/>
    </xf>
    <xf numFmtId="41" fontId="2" fillId="0" borderId="14" xfId="0" applyNumberFormat="1" applyFont="1" applyBorder="1" applyAlignment="1">
      <alignment horizontal="left" vertical="center" wrapText="1"/>
    </xf>
    <xf numFmtId="41" fontId="2" fillId="0" borderId="14" xfId="0" applyNumberFormat="1" applyFont="1" applyBorder="1" applyAlignment="1">
      <alignment horizontal="center" vertical="center" wrapText="1"/>
    </xf>
    <xf numFmtId="41" fontId="2" fillId="0" borderId="14" xfId="0" applyNumberFormat="1" applyFont="1" applyBorder="1" applyAlignment="1">
      <alignment horizontal="center" vertical="center"/>
    </xf>
    <xf numFmtId="49" fontId="10" fillId="0" borderId="14" xfId="0" quotePrefix="1" applyNumberFormat="1" applyFont="1" applyBorder="1" applyAlignment="1">
      <alignment vertical="center" wrapText="1"/>
    </xf>
    <xf numFmtId="0" fontId="10" fillId="0" borderId="19" xfId="0" applyFont="1" applyBorder="1" applyAlignment="1">
      <alignment horizontal="center" vertical="center"/>
    </xf>
    <xf numFmtId="0" fontId="10" fillId="0" borderId="19" xfId="0" applyFont="1" applyBorder="1" applyAlignment="1">
      <alignment vertical="center" wrapText="1"/>
    </xf>
    <xf numFmtId="0" fontId="10" fillId="0" borderId="19" xfId="0" applyFont="1" applyBorder="1" applyAlignment="1">
      <alignment vertical="center"/>
    </xf>
    <xf numFmtId="3" fontId="10" fillId="0" borderId="19" xfId="0" applyNumberFormat="1" applyFont="1" applyBorder="1" applyAlignment="1">
      <alignment vertical="center"/>
    </xf>
    <xf numFmtId="49" fontId="10" fillId="0" borderId="19" xfId="0" applyNumberFormat="1" applyFont="1" applyBorder="1" applyAlignment="1">
      <alignment horizontal="center" vertical="center"/>
    </xf>
    <xf numFmtId="49" fontId="10" fillId="0" borderId="19" xfId="0" applyNumberFormat="1" applyFont="1" applyBorder="1" applyAlignment="1">
      <alignment horizontal="left" vertical="center" wrapText="1"/>
    </xf>
    <xf numFmtId="41" fontId="10" fillId="0" borderId="19" xfId="0" applyNumberFormat="1" applyFont="1" applyBorder="1" applyAlignment="1">
      <alignment horizontal="center" vertical="center" wrapText="1"/>
    </xf>
    <xf numFmtId="164" fontId="10" fillId="0" borderId="19" xfId="0" applyNumberFormat="1" applyFont="1" applyBorder="1" applyAlignment="1">
      <alignment vertical="center"/>
    </xf>
    <xf numFmtId="168" fontId="10" fillId="0" borderId="19" xfId="2" applyNumberFormat="1" applyFont="1" applyFill="1" applyBorder="1" applyAlignment="1">
      <alignment vertical="center"/>
    </xf>
    <xf numFmtId="49" fontId="10" fillId="0" borderId="19" xfId="0" quotePrefix="1" applyNumberFormat="1" applyFont="1" applyBorder="1" applyAlignment="1">
      <alignment horizontal="left" vertical="center" wrapText="1"/>
    </xf>
    <xf numFmtId="166" fontId="10" fillId="0" borderId="0" xfId="0" applyNumberFormat="1" applyFont="1" applyAlignment="1">
      <alignment vertical="center"/>
    </xf>
    <xf numFmtId="0" fontId="2" fillId="0" borderId="19" xfId="0" applyFont="1" applyBorder="1" applyAlignment="1">
      <alignment horizontal="center" vertical="center"/>
    </xf>
    <xf numFmtId="0" fontId="2" fillId="0" borderId="19" xfId="0" applyFont="1" applyBorder="1" applyAlignment="1">
      <alignment vertical="center" wrapText="1"/>
    </xf>
    <xf numFmtId="49" fontId="2" fillId="0" borderId="19" xfId="0" applyNumberFormat="1" applyFont="1" applyBorder="1" applyAlignment="1">
      <alignment horizontal="center" vertical="center"/>
    </xf>
    <xf numFmtId="41" fontId="2" fillId="0" borderId="19" xfId="0" applyNumberFormat="1" applyFont="1" applyBorder="1" applyAlignment="1">
      <alignment horizontal="left" vertical="center" wrapText="1"/>
    </xf>
    <xf numFmtId="41" fontId="2" fillId="0" borderId="19" xfId="0" applyNumberFormat="1" applyFont="1" applyBorder="1" applyAlignment="1">
      <alignment horizontal="center" vertical="center" wrapText="1"/>
    </xf>
    <xf numFmtId="167" fontId="11" fillId="0" borderId="19" xfId="0" applyNumberFormat="1" applyFont="1" applyBorder="1" applyAlignment="1">
      <alignment horizontal="center" vertical="center"/>
    </xf>
    <xf numFmtId="0" fontId="11" fillId="0" borderId="19" xfId="0" applyFont="1" applyBorder="1" applyAlignment="1">
      <alignment vertical="center" wrapText="1"/>
    </xf>
    <xf numFmtId="49" fontId="11" fillId="0" borderId="19" xfId="0" applyNumberFormat="1" applyFont="1" applyBorder="1" applyAlignment="1">
      <alignment horizontal="left" vertical="center" wrapText="1"/>
    </xf>
    <xf numFmtId="49" fontId="2" fillId="0" borderId="19" xfId="0" applyNumberFormat="1" applyFont="1" applyBorder="1" applyAlignment="1">
      <alignment horizontal="left" vertical="center" wrapText="1"/>
    </xf>
    <xf numFmtId="41" fontId="11" fillId="0" borderId="19" xfId="0" applyNumberFormat="1" applyFont="1" applyBorder="1" applyAlignment="1">
      <alignment horizontal="left" vertical="center" wrapText="1"/>
    </xf>
    <xf numFmtId="49" fontId="11" fillId="0" borderId="19" xfId="0" applyNumberFormat="1" applyFont="1" applyBorder="1" applyAlignment="1">
      <alignment horizontal="center" vertical="center"/>
    </xf>
    <xf numFmtId="41" fontId="10" fillId="0" borderId="19" xfId="0" applyNumberFormat="1" applyFont="1" applyBorder="1" applyAlignment="1">
      <alignment horizontal="left" vertical="center" wrapText="1"/>
    </xf>
    <xf numFmtId="0" fontId="10" fillId="0" borderId="19" xfId="0" quotePrefix="1" applyFont="1" applyBorder="1" applyAlignment="1">
      <alignment vertical="center" wrapText="1"/>
    </xf>
    <xf numFmtId="41" fontId="10" fillId="0" borderId="22" xfId="0" applyNumberFormat="1" applyFont="1" applyBorder="1" applyAlignment="1">
      <alignment vertical="center"/>
    </xf>
    <xf numFmtId="41" fontId="10" fillId="0" borderId="23" xfId="0" applyNumberFormat="1" applyFont="1" applyBorder="1" applyAlignment="1">
      <alignment vertical="center"/>
    </xf>
    <xf numFmtId="0" fontId="10" fillId="0" borderId="19" xfId="0" applyFont="1" applyBorder="1" applyAlignment="1">
      <alignment horizontal="center" vertical="center" wrapText="1"/>
    </xf>
    <xf numFmtId="0" fontId="2" fillId="0" borderId="19" xfId="0" applyFont="1" applyBorder="1" applyAlignment="1">
      <alignment horizontal="center" vertical="center" wrapText="1"/>
    </xf>
    <xf numFmtId="41" fontId="10" fillId="0" borderId="0" xfId="0" applyNumberFormat="1" applyFont="1" applyAlignment="1">
      <alignment horizontal="left" vertical="center"/>
    </xf>
    <xf numFmtId="41" fontId="10" fillId="0" borderId="19" xfId="0" applyNumberFormat="1" applyFont="1" applyBorder="1" applyAlignment="1">
      <alignment vertical="center"/>
    </xf>
    <xf numFmtId="0" fontId="10" fillId="0" borderId="19" xfId="0" applyFont="1" applyBorder="1" applyAlignment="1">
      <alignment horizontal="left" vertical="center" wrapText="1"/>
    </xf>
    <xf numFmtId="41" fontId="10" fillId="0" borderId="20" xfId="0" applyNumberFormat="1" applyFont="1" applyBorder="1" applyAlignment="1">
      <alignment vertical="center"/>
    </xf>
    <xf numFmtId="49" fontId="2" fillId="0" borderId="20" xfId="0" applyNumberFormat="1" applyFont="1" applyBorder="1" applyAlignment="1">
      <alignment horizontal="center" vertical="center"/>
    </xf>
    <xf numFmtId="49" fontId="10" fillId="0" borderId="20" xfId="0" applyNumberFormat="1" applyFont="1" applyBorder="1" applyAlignment="1">
      <alignment horizontal="left" vertical="center" wrapText="1"/>
    </xf>
    <xf numFmtId="41" fontId="10" fillId="0" borderId="20" xfId="0" applyNumberFormat="1" applyFont="1" applyBorder="1" applyAlignment="1">
      <alignment horizontal="center" vertical="center" wrapText="1"/>
    </xf>
    <xf numFmtId="49" fontId="2" fillId="0" borderId="0" xfId="0" applyNumberFormat="1" applyFont="1" applyAlignment="1">
      <alignment horizontal="left" vertical="center" wrapText="1"/>
    </xf>
    <xf numFmtId="41" fontId="11" fillId="0" borderId="17" xfId="0" applyNumberFormat="1" applyFont="1" applyBorder="1" applyAlignment="1">
      <alignment horizontal="left" vertical="center"/>
    </xf>
    <xf numFmtId="41" fontId="10" fillId="0" borderId="0" xfId="0" quotePrefix="1" applyNumberFormat="1" applyFont="1" applyAlignment="1">
      <alignment vertical="center"/>
    </xf>
    <xf numFmtId="49" fontId="10" fillId="0" borderId="0" xfId="0" quotePrefix="1" applyNumberFormat="1" applyFont="1" applyAlignment="1">
      <alignment vertical="center" wrapText="1"/>
    </xf>
    <xf numFmtId="41" fontId="10" fillId="0" borderId="0" xfId="0" quotePrefix="1" applyNumberFormat="1" applyFont="1" applyAlignment="1">
      <alignment vertical="center" wrapText="1"/>
    </xf>
    <xf numFmtId="41" fontId="10" fillId="0" borderId="0" xfId="0" applyNumberFormat="1" applyFont="1" applyAlignment="1">
      <alignment horizontal="center" vertical="center"/>
    </xf>
    <xf numFmtId="41" fontId="10" fillId="0" borderId="0" xfId="0" quotePrefix="1" applyNumberFormat="1" applyFont="1" applyAlignment="1">
      <alignment horizontal="left" vertical="center"/>
    </xf>
    <xf numFmtId="49" fontId="10" fillId="0" borderId="0" xfId="0" applyNumberFormat="1" applyFont="1" applyAlignment="1">
      <alignment horizontal="left" vertical="center" wrapText="1"/>
    </xf>
    <xf numFmtId="41" fontId="2" fillId="0" borderId="0" xfId="0" applyNumberFormat="1" applyFont="1" applyAlignment="1">
      <alignment horizontal="center" wrapText="1"/>
    </xf>
    <xf numFmtId="41" fontId="2" fillId="0" borderId="0" xfId="0" applyNumberFormat="1" applyFont="1" applyAlignment="1">
      <alignment horizontal="left" wrapText="1"/>
    </xf>
    <xf numFmtId="49" fontId="10" fillId="0" borderId="19" xfId="0" applyNumberFormat="1" applyFont="1" applyBorder="1" applyAlignment="1">
      <alignment horizontal="left" vertical="center" wrapText="1"/>
    </xf>
    <xf numFmtId="41" fontId="2" fillId="0" borderId="0" xfId="0" applyNumberFormat="1" applyFont="1" applyAlignment="1">
      <alignment horizontal="center" vertical="center"/>
    </xf>
    <xf numFmtId="49" fontId="2" fillId="0" borderId="0" xfId="0" applyNumberFormat="1" applyFont="1" applyAlignment="1">
      <alignment horizontal="center" vertical="center" wrapText="1"/>
    </xf>
    <xf numFmtId="41" fontId="8" fillId="0" borderId="0" xfId="0" applyNumberFormat="1" applyFont="1" applyAlignment="1">
      <alignment horizontal="center" vertical="center" wrapText="1"/>
    </xf>
    <xf numFmtId="41" fontId="2" fillId="0" borderId="10" xfId="0" applyNumberFormat="1" applyFont="1" applyBorder="1" applyAlignment="1">
      <alignment horizontal="center" vertical="center" wrapText="1"/>
    </xf>
    <xf numFmtId="41" fontId="2" fillId="0" borderId="11" xfId="0" applyNumberFormat="1" applyFont="1" applyBorder="1" applyAlignment="1">
      <alignment horizontal="center" vertical="center" wrapText="1"/>
    </xf>
    <xf numFmtId="41" fontId="2" fillId="0" borderId="12" xfId="0" applyNumberFormat="1" applyFont="1" applyBorder="1" applyAlignment="1">
      <alignment horizontal="center" vertical="center" wrapText="1"/>
    </xf>
    <xf numFmtId="41" fontId="10" fillId="0" borderId="19" xfId="0" applyNumberFormat="1" applyFont="1" applyBorder="1" applyAlignment="1">
      <alignment horizontal="left" vertical="center"/>
    </xf>
    <xf numFmtId="49" fontId="10" fillId="0" borderId="0" xfId="0" quotePrefix="1" applyNumberFormat="1" applyFont="1" applyAlignment="1">
      <alignment horizontal="left" vertical="center" wrapText="1"/>
    </xf>
    <xf numFmtId="49" fontId="10" fillId="0" borderId="20" xfId="0" applyNumberFormat="1" applyFont="1" applyBorder="1" applyAlignment="1">
      <alignment horizontal="left" vertical="center" wrapText="1"/>
    </xf>
    <xf numFmtId="49" fontId="10" fillId="0" borderId="0" xfId="0" applyNumberFormat="1" applyFont="1" applyAlignment="1">
      <alignment horizontal="left" vertical="center" wrapText="1"/>
    </xf>
    <xf numFmtId="49" fontId="3" fillId="0" borderId="0" xfId="0" quotePrefix="1" applyNumberFormat="1" applyFont="1" applyAlignment="1">
      <alignment horizontal="left" vertical="center" wrapText="1"/>
    </xf>
    <xf numFmtId="41" fontId="4" fillId="0" borderId="10" xfId="0" applyNumberFormat="1" applyFont="1" applyBorder="1" applyAlignment="1">
      <alignment horizontal="center" vertical="center" wrapText="1"/>
    </xf>
    <xf numFmtId="41" fontId="4" fillId="0" borderId="11" xfId="0" applyNumberFormat="1" applyFont="1" applyBorder="1" applyAlignment="1">
      <alignment horizontal="center" vertical="center" wrapText="1"/>
    </xf>
    <xf numFmtId="41" fontId="4" fillId="0" borderId="12" xfId="0" applyNumberFormat="1" applyFont="1" applyBorder="1" applyAlignment="1">
      <alignment horizontal="center" vertical="center" wrapText="1"/>
    </xf>
    <xf numFmtId="49" fontId="3" fillId="0" borderId="0" xfId="0" applyNumberFormat="1" applyFont="1" applyAlignment="1">
      <alignment horizontal="left" vertical="center" wrapText="1"/>
    </xf>
    <xf numFmtId="49" fontId="3" fillId="0" borderId="19" xfId="0" applyNumberFormat="1" applyFont="1" applyBorder="1" applyAlignment="1">
      <alignment horizontal="left" vertical="center" wrapText="1"/>
    </xf>
    <xf numFmtId="41" fontId="3" fillId="0" borderId="19" xfId="0" quotePrefix="1" applyNumberFormat="1" applyFont="1" applyBorder="1" applyAlignment="1">
      <alignment horizontal="left" vertical="center"/>
    </xf>
    <xf numFmtId="41" fontId="3" fillId="0" borderId="19" xfId="0" applyNumberFormat="1" applyFont="1" applyBorder="1" applyAlignment="1">
      <alignment horizontal="left" vertical="center"/>
    </xf>
    <xf numFmtId="49" fontId="12" fillId="0" borderId="19" xfId="0" applyNumberFormat="1" applyFont="1" applyBorder="1" applyAlignment="1">
      <alignment horizontal="left" vertical="center" wrapText="1"/>
    </xf>
    <xf numFmtId="41" fontId="6" fillId="0" borderId="0" xfId="0" applyNumberFormat="1" applyFont="1" applyAlignment="1">
      <alignment horizontal="center" vertical="center" wrapText="1"/>
    </xf>
    <xf numFmtId="49" fontId="3" fillId="0" borderId="19" xfId="0" applyNumberFormat="1" applyFont="1" applyBorder="1" applyAlignment="1">
      <alignment horizontal="center" vertical="center" wrapText="1"/>
    </xf>
    <xf numFmtId="41" fontId="2" fillId="0" borderId="0" xfId="0" applyNumberFormat="1" applyFont="1" applyAlignment="1">
      <alignment horizontal="center" vertical="center" wrapText="1"/>
    </xf>
    <xf numFmtId="41" fontId="22" fillId="0" borderId="0" xfId="0" applyNumberFormat="1" applyFont="1" applyAlignment="1">
      <alignment horizontal="center" vertical="center" wrapText="1"/>
    </xf>
    <xf numFmtId="49" fontId="12" fillId="0" borderId="19" xfId="0" applyNumberFormat="1" applyFont="1" applyBorder="1" applyAlignment="1">
      <alignment horizontal="center" vertical="center" wrapText="1"/>
    </xf>
    <xf numFmtId="49" fontId="12" fillId="0" borderId="20" xfId="0" applyNumberFormat="1" applyFont="1" applyBorder="1" applyAlignment="1">
      <alignment horizontal="center" vertical="center" wrapText="1"/>
    </xf>
    <xf numFmtId="0" fontId="3" fillId="0" borderId="0" xfId="0" quotePrefix="1" applyFont="1" applyAlignment="1">
      <alignment horizontal="left" vertical="center" wrapText="1"/>
    </xf>
    <xf numFmtId="0" fontId="9" fillId="0" borderId="0" xfId="0" applyFont="1" applyAlignment="1">
      <alignment horizontal="center" wrapText="1"/>
    </xf>
    <xf numFmtId="0" fontId="9" fillId="0" borderId="0" xfId="0" applyFont="1" applyAlignment="1">
      <alignment horizontal="center"/>
    </xf>
    <xf numFmtId="41" fontId="8" fillId="0" borderId="13" xfId="0" applyNumberFormat="1" applyFont="1" applyBorder="1" applyAlignment="1">
      <alignment horizontal="center" vertical="center"/>
    </xf>
    <xf numFmtId="41" fontId="3" fillId="0" borderId="0" xfId="0" quotePrefix="1" applyNumberFormat="1" applyFont="1" applyAlignment="1">
      <alignment vertical="center" wrapText="1"/>
    </xf>
    <xf numFmtId="49" fontId="3" fillId="0" borderId="0" xfId="0" quotePrefix="1" applyNumberFormat="1" applyFont="1" applyAlignment="1">
      <alignment horizontal="justify" vertical="center" wrapText="1"/>
    </xf>
    <xf numFmtId="41" fontId="4" fillId="0" borderId="1" xfId="0" applyNumberFormat="1" applyFont="1" applyBorder="1" applyAlignment="1">
      <alignment horizontal="center" vertical="center" wrapText="1"/>
    </xf>
    <xf numFmtId="49" fontId="3" fillId="0" borderId="7" xfId="1" applyNumberFormat="1" applyFont="1" applyFill="1" applyBorder="1" applyAlignment="1">
      <alignment horizontal="center" vertical="center" wrapText="1"/>
    </xf>
    <xf numFmtId="49" fontId="3" fillId="0" borderId="8" xfId="1" applyNumberFormat="1" applyFont="1" applyFill="1" applyBorder="1" applyAlignment="1">
      <alignment horizontal="center" vertical="center" wrapText="1"/>
    </xf>
    <xf numFmtId="49" fontId="3" fillId="0" borderId="5" xfId="1" applyNumberFormat="1" applyFont="1" applyFill="1" applyBorder="1" applyAlignment="1">
      <alignment horizontal="center" vertical="center" wrapText="1"/>
    </xf>
    <xf numFmtId="41" fontId="3" fillId="0" borderId="0" xfId="0" quotePrefix="1" applyNumberFormat="1" applyFont="1" applyAlignment="1">
      <alignment horizontal="left" vertical="center" wrapText="1"/>
    </xf>
    <xf numFmtId="49" fontId="4" fillId="0" borderId="0" xfId="0" applyNumberFormat="1" applyFont="1" applyAlignment="1">
      <alignment horizontal="left" vertical="center" wrapText="1"/>
    </xf>
    <xf numFmtId="41" fontId="3" fillId="0" borderId="0" xfId="0" quotePrefix="1" applyNumberFormat="1" applyFont="1" applyAlignment="1">
      <alignment horizontal="left" vertical="center"/>
    </xf>
    <xf numFmtId="49" fontId="4" fillId="0" borderId="14" xfId="1" applyNumberFormat="1" applyFont="1" applyFill="1" applyBorder="1" applyAlignment="1">
      <alignment horizontal="center" vertical="center" wrapText="1"/>
    </xf>
    <xf numFmtId="49" fontId="4" fillId="0" borderId="15" xfId="1" applyNumberFormat="1" applyFont="1" applyFill="1" applyBorder="1" applyAlignment="1">
      <alignment horizontal="center" vertical="center" wrapText="1"/>
    </xf>
    <xf numFmtId="41" fontId="4" fillId="0" borderId="10" xfId="0" applyNumberFormat="1" applyFont="1" applyBorder="1" applyAlignment="1">
      <alignment horizontal="center" vertical="center"/>
    </xf>
    <xf numFmtId="41" fontId="4" fillId="0" borderId="12" xfId="0" applyNumberFormat="1" applyFont="1" applyBorder="1" applyAlignment="1">
      <alignment horizontal="center" vertical="center"/>
    </xf>
    <xf numFmtId="49" fontId="3" fillId="0" borderId="0" xfId="0" applyNumberFormat="1" applyFont="1" applyAlignment="1">
      <alignment horizontal="justify" vertical="center" wrapText="1"/>
    </xf>
    <xf numFmtId="49" fontId="13" fillId="0" borderId="2" xfId="0" applyNumberFormat="1"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5" xfId="0" applyFont="1" applyBorder="1" applyAlignment="1">
      <alignment horizontal="center" vertical="center" wrapText="1"/>
    </xf>
    <xf numFmtId="0" fontId="6" fillId="0" borderId="0" xfId="0" applyFont="1" applyAlignment="1">
      <alignment horizontal="center"/>
    </xf>
    <xf numFmtId="41" fontId="4" fillId="0" borderId="1" xfId="0" applyNumberFormat="1" applyFont="1" applyBorder="1" applyAlignment="1">
      <alignment horizontal="center" vertical="center"/>
    </xf>
    <xf numFmtId="41" fontId="4" fillId="0" borderId="9" xfId="1" applyNumberFormat="1" applyFont="1" applyFill="1" applyBorder="1" applyAlignment="1">
      <alignment horizontal="center" vertical="center" wrapText="1"/>
    </xf>
    <xf numFmtId="41" fontId="4" fillId="0" borderId="16" xfId="1" applyNumberFormat="1" applyFont="1" applyFill="1" applyBorder="1" applyAlignment="1">
      <alignment horizontal="center" vertical="center" wrapText="1"/>
    </xf>
    <xf numFmtId="41" fontId="6" fillId="0" borderId="1" xfId="0" applyNumberFormat="1" applyFont="1" applyBorder="1" applyAlignment="1">
      <alignment horizontal="center" vertical="center" wrapText="1"/>
    </xf>
    <xf numFmtId="41" fontId="8" fillId="0" borderId="13" xfId="0" applyNumberFormat="1" applyFont="1" applyBorder="1" applyAlignment="1">
      <alignment horizontal="center" vertical="center" wrapText="1"/>
    </xf>
    <xf numFmtId="41" fontId="4" fillId="0" borderId="14" xfId="0" applyNumberFormat="1" applyFont="1" applyBorder="1" applyAlignment="1">
      <alignment horizontal="center" vertical="center" wrapText="1"/>
    </xf>
    <xf numFmtId="41" fontId="4" fillId="0" borderId="15" xfId="0" applyNumberFormat="1" applyFont="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FFFFCC"/>
      <color rgb="FF66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99" zoomScaleSheetLayoutView="4" workbookViewId="0"/>
  </sheetViews>
  <sheetFormatPr defaultRowHeight="12.75" x14ac:dyDescent="0.2"/>
  <sheetData/>
  <phoneticPr fontId="5"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selection activeCell="G96" sqref="G96"/>
    </sheetView>
  </sheetViews>
  <sheetFormatPr defaultColWidth="9.140625" defaultRowHeight="15.75" x14ac:dyDescent="0.2"/>
  <cols>
    <col min="1" max="1" width="5.85546875" style="2" customWidth="1"/>
    <col min="2" max="2" width="67.85546875" style="1" customWidth="1"/>
    <col min="3" max="3" width="16.85546875" style="4" customWidth="1"/>
    <col min="4" max="4" width="24" style="1" customWidth="1"/>
    <col min="5" max="16384" width="9.140625" style="1"/>
  </cols>
  <sheetData>
    <row r="1" spans="1:7" ht="18.75" x14ac:dyDescent="0.2">
      <c r="A1" s="224" t="s">
        <v>167</v>
      </c>
      <c r="B1" s="224"/>
      <c r="C1" s="224"/>
      <c r="D1" s="224"/>
    </row>
    <row r="2" spans="1:7" ht="16.5" x14ac:dyDescent="0.2">
      <c r="A2" s="243" t="s">
        <v>168</v>
      </c>
      <c r="B2" s="243"/>
      <c r="C2" s="243"/>
      <c r="D2" s="243"/>
    </row>
    <row r="3" spans="1:7" ht="30.75" customHeight="1" x14ac:dyDescent="0.2">
      <c r="A3" s="226" t="s">
        <v>214</v>
      </c>
      <c r="B3" s="226"/>
      <c r="C3" s="226"/>
      <c r="D3" s="226"/>
    </row>
    <row r="4" spans="1:7" ht="10.5" customHeight="1" x14ac:dyDescent="0.2"/>
    <row r="5" spans="1:7" ht="32.25" customHeight="1" x14ac:dyDescent="0.2">
      <c r="A5" s="255" t="s">
        <v>0</v>
      </c>
      <c r="B5" s="255" t="s">
        <v>2</v>
      </c>
      <c r="C5" s="255" t="s">
        <v>1</v>
      </c>
      <c r="D5" s="277" t="s">
        <v>204</v>
      </c>
    </row>
    <row r="6" spans="1:7" s="4" customFormat="1" x14ac:dyDescent="0.2">
      <c r="A6" s="255"/>
      <c r="B6" s="255"/>
      <c r="C6" s="255"/>
      <c r="D6" s="278"/>
    </row>
    <row r="7" spans="1:7" x14ac:dyDescent="0.2">
      <c r="A7" s="72"/>
      <c r="B7" s="20" t="s">
        <v>169</v>
      </c>
      <c r="C7" s="14"/>
      <c r="D7" s="33"/>
    </row>
    <row r="8" spans="1:7" x14ac:dyDescent="0.2">
      <c r="A8" s="71" t="s">
        <v>191</v>
      </c>
      <c r="B8" s="17" t="s">
        <v>47</v>
      </c>
      <c r="C8" s="18" t="s">
        <v>9</v>
      </c>
      <c r="D8" s="33" t="e">
        <f>PL04_HSG_TTrUBNDTP!#REF!</f>
        <v>#REF!</v>
      </c>
    </row>
    <row r="9" spans="1:7" ht="15.75" customHeight="1" x14ac:dyDescent="0.2">
      <c r="A9" s="71" t="s">
        <v>192</v>
      </c>
      <c r="B9" s="17" t="s">
        <v>170</v>
      </c>
      <c r="C9" s="18" t="s">
        <v>9</v>
      </c>
      <c r="D9" s="33" t="e">
        <f>PL04_HSG_TTrUBNDTP!#REF!</f>
        <v>#REF!</v>
      </c>
    </row>
    <row r="10" spans="1:7" x14ac:dyDescent="0.2">
      <c r="A10" s="71" t="s">
        <v>205</v>
      </c>
      <c r="B10" s="17" t="s">
        <v>142</v>
      </c>
      <c r="C10" s="18" t="s">
        <v>9</v>
      </c>
      <c r="D10" s="33" t="e">
        <f>PL04_HSG_TTrUBNDTP!#REF!</f>
        <v>#REF!</v>
      </c>
    </row>
    <row r="11" spans="1:7" x14ac:dyDescent="0.2">
      <c r="A11" s="71" t="s">
        <v>206</v>
      </c>
      <c r="B11" s="17" t="s">
        <v>143</v>
      </c>
      <c r="C11" s="18" t="s">
        <v>9</v>
      </c>
      <c r="D11" s="33" t="e">
        <f>PL04_HSG_TTrUBNDTP!#REF!</f>
        <v>#REF!</v>
      </c>
    </row>
    <row r="12" spans="1:7" x14ac:dyDescent="0.2">
      <c r="A12" s="71" t="s">
        <v>207</v>
      </c>
      <c r="B12" s="17" t="s">
        <v>56</v>
      </c>
      <c r="C12" s="18" t="s">
        <v>9</v>
      </c>
      <c r="D12" s="33" t="e">
        <f>PL04_HSG_TTrUBNDTP!#REF!</f>
        <v>#REF!</v>
      </c>
    </row>
    <row r="13" spans="1:7" x14ac:dyDescent="0.2">
      <c r="A13" s="71" t="s">
        <v>208</v>
      </c>
      <c r="B13" s="17" t="s">
        <v>57</v>
      </c>
      <c r="C13" s="18" t="s">
        <v>9</v>
      </c>
      <c r="D13" s="33" t="e">
        <f>PL04_HSG_TTrUBNDTP!#REF!</f>
        <v>#REF!</v>
      </c>
    </row>
    <row r="14" spans="1:7" x14ac:dyDescent="0.2">
      <c r="A14" s="22"/>
      <c r="B14" s="60"/>
      <c r="C14" s="69"/>
      <c r="D14" s="60"/>
    </row>
    <row r="15" spans="1:7" x14ac:dyDescent="0.2">
      <c r="A15" s="260" t="s">
        <v>90</v>
      </c>
      <c r="B15" s="260"/>
    </row>
    <row r="16" spans="1:7" ht="86.25" customHeight="1" x14ac:dyDescent="0.2">
      <c r="A16" s="266" t="s">
        <v>211</v>
      </c>
      <c r="B16" s="266"/>
      <c r="C16" s="266"/>
      <c r="D16" s="266"/>
      <c r="E16" s="97"/>
      <c r="F16" s="34"/>
      <c r="G16" s="34"/>
    </row>
    <row r="17" spans="1:5" ht="44.25" customHeight="1" x14ac:dyDescent="0.2">
      <c r="A17" s="254" t="s">
        <v>193</v>
      </c>
      <c r="B17" s="254"/>
      <c r="C17" s="254"/>
      <c r="D17" s="254"/>
      <c r="E17" s="88"/>
    </row>
    <row r="18" spans="1:5" ht="51" customHeight="1" x14ac:dyDescent="0.2">
      <c r="A18" s="254" t="s">
        <v>209</v>
      </c>
      <c r="B18" s="254"/>
      <c r="C18" s="254"/>
      <c r="D18" s="254"/>
      <c r="E18" s="88"/>
    </row>
    <row r="19" spans="1:5" x14ac:dyDescent="0.2">
      <c r="A19" s="254" t="s">
        <v>119</v>
      </c>
      <c r="B19" s="254"/>
      <c r="C19" s="254"/>
      <c r="D19" s="254"/>
      <c r="E19" s="88"/>
    </row>
    <row r="20" spans="1:5" x14ac:dyDescent="0.2">
      <c r="B20" s="5"/>
    </row>
    <row r="21" spans="1:5" x14ac:dyDescent="0.2">
      <c r="B21" s="5"/>
    </row>
  </sheetData>
  <mergeCells count="12">
    <mergeCell ref="A19:D19"/>
    <mergeCell ref="A15:B15"/>
    <mergeCell ref="A16:D16"/>
    <mergeCell ref="A17:D17"/>
    <mergeCell ref="A18:D18"/>
    <mergeCell ref="A1:D1"/>
    <mergeCell ref="A2:D2"/>
    <mergeCell ref="A3:D3"/>
    <mergeCell ref="A5:A6"/>
    <mergeCell ref="B5:B6"/>
    <mergeCell ref="C5:C6"/>
    <mergeCell ref="D5:D6"/>
  </mergeCells>
  <printOptions horizontalCentered="1"/>
  <pageMargins left="0.5" right="0.25" top="0.5" bottom="0.5" header="0" footer="0"/>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workbookViewId="0">
      <selection activeCell="G1" sqref="G1"/>
    </sheetView>
  </sheetViews>
  <sheetFormatPr defaultColWidth="9.140625" defaultRowHeight="18.75" x14ac:dyDescent="0.3"/>
  <cols>
    <col min="1" max="1" width="5.42578125" style="35" customWidth="1"/>
    <col min="2" max="2" width="47.42578125" style="35" customWidth="1"/>
    <col min="3" max="6" width="18" style="35" customWidth="1"/>
    <col min="7" max="7" width="25.140625" style="35" customWidth="1"/>
    <col min="8" max="16384" width="9.140625" style="35"/>
  </cols>
  <sheetData>
    <row r="1" spans="1:9" ht="19.5" x14ac:dyDescent="0.35">
      <c r="G1" s="54" t="s">
        <v>112</v>
      </c>
    </row>
    <row r="2" spans="1:9" ht="38.25" customHeight="1" x14ac:dyDescent="0.3">
      <c r="A2" s="221" t="s">
        <v>111</v>
      </c>
      <c r="B2" s="221"/>
      <c r="C2" s="221"/>
      <c r="D2" s="221"/>
      <c r="E2" s="221"/>
      <c r="F2" s="221"/>
      <c r="G2" s="221"/>
      <c r="H2" s="36"/>
      <c r="I2" s="36"/>
    </row>
    <row r="3" spans="1:9" s="41" customFormat="1" x14ac:dyDescent="0.3">
      <c r="A3" s="39"/>
      <c r="B3" s="222" t="s">
        <v>113</v>
      </c>
      <c r="C3" s="222"/>
      <c r="D3" s="222"/>
      <c r="E3" s="222"/>
      <c r="F3" s="222"/>
      <c r="G3" s="222"/>
      <c r="H3" s="40"/>
      <c r="I3" s="40"/>
    </row>
    <row r="4" spans="1:9" ht="13.5" customHeight="1" x14ac:dyDescent="0.3"/>
    <row r="5" spans="1:9" s="37" customFormat="1" ht="37.5" x14ac:dyDescent="0.2">
      <c r="A5" s="38" t="s">
        <v>0</v>
      </c>
      <c r="B5" s="38" t="s">
        <v>96</v>
      </c>
      <c r="C5" s="38" t="s">
        <v>99</v>
      </c>
      <c r="D5" s="38" t="s">
        <v>100</v>
      </c>
      <c r="E5" s="38" t="s">
        <v>101</v>
      </c>
      <c r="F5" s="38" t="s">
        <v>102</v>
      </c>
      <c r="G5" s="38" t="s">
        <v>114</v>
      </c>
    </row>
    <row r="6" spans="1:9" x14ac:dyDescent="0.3">
      <c r="A6" s="46">
        <v>1</v>
      </c>
      <c r="B6" s="43" t="s">
        <v>103</v>
      </c>
      <c r="C6" s="49">
        <v>4.9800000000000004</v>
      </c>
      <c r="D6" s="49">
        <v>3.99</v>
      </c>
      <c r="E6" s="49">
        <v>3.33</v>
      </c>
      <c r="F6" s="49">
        <v>2.67</v>
      </c>
      <c r="G6" s="49">
        <v>2.34</v>
      </c>
    </row>
    <row r="7" spans="1:9" x14ac:dyDescent="0.3">
      <c r="A7" s="47">
        <v>2</v>
      </c>
      <c r="B7" s="44" t="s">
        <v>104</v>
      </c>
      <c r="C7" s="50">
        <v>0.3</v>
      </c>
      <c r="D7" s="50">
        <v>0.3</v>
      </c>
      <c r="E7" s="50">
        <v>0.3</v>
      </c>
      <c r="F7" s="50">
        <v>0.3</v>
      </c>
      <c r="G7" s="50">
        <v>0.3</v>
      </c>
    </row>
    <row r="8" spans="1:9" x14ac:dyDescent="0.3">
      <c r="A8" s="47">
        <v>3</v>
      </c>
      <c r="B8" s="44" t="s">
        <v>105</v>
      </c>
      <c r="C8" s="50">
        <v>0.25</v>
      </c>
      <c r="D8" s="50">
        <v>0.15</v>
      </c>
      <c r="E8" s="50">
        <v>0.09</v>
      </c>
      <c r="F8" s="50">
        <v>0.06</v>
      </c>
      <c r="G8" s="50"/>
    </row>
    <row r="9" spans="1:9" x14ac:dyDescent="0.3">
      <c r="A9" s="47">
        <v>4</v>
      </c>
      <c r="B9" s="44" t="s">
        <v>109</v>
      </c>
      <c r="C9" s="52">
        <v>1490000</v>
      </c>
      <c r="D9" s="52">
        <f>C9</f>
        <v>1490000</v>
      </c>
      <c r="E9" s="52">
        <f>D9</f>
        <v>1490000</v>
      </c>
      <c r="F9" s="52">
        <f>E9</f>
        <v>1490000</v>
      </c>
      <c r="G9" s="52">
        <f>F9</f>
        <v>1490000</v>
      </c>
    </row>
    <row r="10" spans="1:9" x14ac:dyDescent="0.3">
      <c r="A10" s="47">
        <v>5</v>
      </c>
      <c r="B10" s="44" t="s">
        <v>106</v>
      </c>
      <c r="C10" s="53">
        <f>C6*C9+C6*C9*C7+C6*C9*C8</f>
        <v>11501310</v>
      </c>
      <c r="D10" s="53">
        <f>D6*D9+D6*D9*D7+D6*D9*D8</f>
        <v>8620395</v>
      </c>
      <c r="E10" s="53">
        <f>E6*E9+E6*E9*E7+E6*E9*E8</f>
        <v>6896763</v>
      </c>
      <c r="F10" s="53">
        <f>F6*F9+F6*F9*F7+F6*F9*F8</f>
        <v>5410488</v>
      </c>
      <c r="G10" s="53">
        <f>G6*G9+G6*G9*G7+G6*G9*G8</f>
        <v>4532580</v>
      </c>
    </row>
    <row r="11" spans="1:9" x14ac:dyDescent="0.3">
      <c r="A11" s="47">
        <v>6</v>
      </c>
      <c r="B11" s="44" t="s">
        <v>107</v>
      </c>
      <c r="C11" s="53">
        <v>26</v>
      </c>
      <c r="D11" s="53">
        <v>26</v>
      </c>
      <c r="E11" s="53">
        <v>26</v>
      </c>
      <c r="F11" s="53">
        <v>26</v>
      </c>
      <c r="G11" s="53">
        <v>26</v>
      </c>
    </row>
    <row r="12" spans="1:9" x14ac:dyDescent="0.3">
      <c r="A12" s="47">
        <v>7</v>
      </c>
      <c r="B12" s="44" t="s">
        <v>97</v>
      </c>
      <c r="C12" s="51">
        <v>1.3</v>
      </c>
      <c r="D12" s="51">
        <v>1.3</v>
      </c>
      <c r="E12" s="51">
        <v>1.3</v>
      </c>
      <c r="F12" s="51">
        <v>1.3</v>
      </c>
      <c r="G12" s="51">
        <v>1.3</v>
      </c>
    </row>
    <row r="13" spans="1:9" x14ac:dyDescent="0.3">
      <c r="A13" s="47">
        <v>8</v>
      </c>
      <c r="B13" s="44" t="s">
        <v>108</v>
      </c>
      <c r="C13" s="53">
        <f>ROUND((C10/C11*C12),0)</f>
        <v>575066</v>
      </c>
      <c r="D13" s="53">
        <f>ROUND((D10/D11*D12),0)</f>
        <v>431020</v>
      </c>
      <c r="E13" s="53">
        <f>ROUND((E10/E11*E12),0)</f>
        <v>344838</v>
      </c>
      <c r="F13" s="53">
        <f>ROUND((F10/F11*F12),0)</f>
        <v>270524</v>
      </c>
      <c r="G13" s="53">
        <f>ROUND((G10/G11*G12),0)</f>
        <v>226629</v>
      </c>
    </row>
    <row r="14" spans="1:9" s="54" customFormat="1" ht="19.5" x14ac:dyDescent="0.35">
      <c r="A14" s="55"/>
      <c r="B14" s="56" t="s">
        <v>110</v>
      </c>
      <c r="C14" s="57">
        <f>INT(C13/10000)*10000</f>
        <v>570000</v>
      </c>
      <c r="D14" s="57">
        <f>INT(D13/10000)*10000</f>
        <v>430000</v>
      </c>
      <c r="E14" s="57">
        <f>INT(E13/10000)*10000</f>
        <v>340000</v>
      </c>
      <c r="F14" s="57">
        <f>INT(F13/10000)*10000</f>
        <v>270000</v>
      </c>
      <c r="G14" s="57">
        <f>INT(G13/10000)*10000</f>
        <v>220000</v>
      </c>
    </row>
    <row r="15" spans="1:9" x14ac:dyDescent="0.3">
      <c r="A15" s="48"/>
      <c r="B15" s="45"/>
      <c r="C15" s="45"/>
      <c r="D15" s="45"/>
      <c r="E15" s="45"/>
      <c r="F15" s="45"/>
      <c r="G15" s="45"/>
    </row>
    <row r="16" spans="1:9" ht="13.5" customHeight="1" x14ac:dyDescent="0.3">
      <c r="C16" s="42"/>
    </row>
    <row r="17" spans="1:9" s="41" customFormat="1" x14ac:dyDescent="0.3">
      <c r="A17" s="39"/>
      <c r="B17" s="222" t="s">
        <v>115</v>
      </c>
      <c r="C17" s="222"/>
      <c r="D17" s="222"/>
      <c r="E17" s="222"/>
      <c r="F17" s="222"/>
      <c r="G17" s="222"/>
      <c r="H17" s="40"/>
      <c r="I17" s="40"/>
    </row>
    <row r="18" spans="1:9" ht="11.25" customHeight="1" x14ac:dyDescent="0.3"/>
    <row r="19" spans="1:9" s="37" customFormat="1" ht="37.5" x14ac:dyDescent="0.2">
      <c r="A19" s="38" t="s">
        <v>0</v>
      </c>
      <c r="B19" s="38" t="s">
        <v>96</v>
      </c>
      <c r="C19" s="38" t="s">
        <v>99</v>
      </c>
      <c r="D19" s="38" t="s">
        <v>100</v>
      </c>
      <c r="E19" s="38" t="s">
        <v>101</v>
      </c>
      <c r="F19" s="38" t="s">
        <v>102</v>
      </c>
      <c r="G19" s="38" t="s">
        <v>114</v>
      </c>
    </row>
    <row r="20" spans="1:9" x14ac:dyDescent="0.3">
      <c r="A20" s="46">
        <v>1</v>
      </c>
      <c r="B20" s="43" t="s">
        <v>103</v>
      </c>
      <c r="C20" s="49">
        <v>4.9800000000000004</v>
      </c>
      <c r="D20" s="49">
        <v>3.99</v>
      </c>
      <c r="E20" s="49">
        <v>3.33</v>
      </c>
      <c r="F20" s="49">
        <v>2.67</v>
      </c>
      <c r="G20" s="49">
        <v>2.34</v>
      </c>
    </row>
    <row r="21" spans="1:9" x14ac:dyDescent="0.3">
      <c r="A21" s="47">
        <v>2</v>
      </c>
      <c r="B21" s="44" t="s">
        <v>104</v>
      </c>
      <c r="C21" s="50">
        <v>0.7</v>
      </c>
      <c r="D21" s="50">
        <v>0.7</v>
      </c>
      <c r="E21" s="50">
        <v>0.7</v>
      </c>
      <c r="F21" s="50">
        <v>0.7</v>
      </c>
      <c r="G21" s="50">
        <v>0.7</v>
      </c>
    </row>
    <row r="22" spans="1:9" x14ac:dyDescent="0.3">
      <c r="A22" s="47">
        <v>3</v>
      </c>
      <c r="B22" s="44" t="s">
        <v>105</v>
      </c>
      <c r="C22" s="50">
        <v>0.25</v>
      </c>
      <c r="D22" s="50">
        <v>0.15</v>
      </c>
      <c r="E22" s="50">
        <v>0.09</v>
      </c>
      <c r="F22" s="50">
        <v>0.06</v>
      </c>
      <c r="G22" s="50"/>
    </row>
    <row r="23" spans="1:9" x14ac:dyDescent="0.3">
      <c r="A23" s="47">
        <v>4</v>
      </c>
      <c r="B23" s="44" t="s">
        <v>109</v>
      </c>
      <c r="C23" s="52">
        <v>1490000</v>
      </c>
      <c r="D23" s="52">
        <f>C23</f>
        <v>1490000</v>
      </c>
      <c r="E23" s="52">
        <f>D23</f>
        <v>1490000</v>
      </c>
      <c r="F23" s="52">
        <f>E23</f>
        <v>1490000</v>
      </c>
      <c r="G23" s="52">
        <f>F23</f>
        <v>1490000</v>
      </c>
    </row>
    <row r="24" spans="1:9" x14ac:dyDescent="0.3">
      <c r="A24" s="47">
        <v>5</v>
      </c>
      <c r="B24" s="44" t="s">
        <v>106</v>
      </c>
      <c r="C24" s="53">
        <f>C20*C23+C20*C23*C21+C20*C23*C22</f>
        <v>14469390</v>
      </c>
      <c r="D24" s="53">
        <f>D20*D23+D20*D23*D21+D20*D23*D22</f>
        <v>10998435</v>
      </c>
      <c r="E24" s="53">
        <f>E20*E23+E20*E23*E21+E20*E23*E22</f>
        <v>8881443</v>
      </c>
      <c r="F24" s="53">
        <f>F20*F23+F20*F23*F21+F20*F23*F22</f>
        <v>7001808</v>
      </c>
      <c r="G24" s="53">
        <f>G20*G23+G20*G23*G21+G20*G23*G22</f>
        <v>5927220</v>
      </c>
    </row>
    <row r="25" spans="1:9" x14ac:dyDescent="0.3">
      <c r="A25" s="47">
        <v>6</v>
      </c>
      <c r="B25" s="44" t="s">
        <v>107</v>
      </c>
      <c r="C25" s="53">
        <v>26</v>
      </c>
      <c r="D25" s="53">
        <v>26</v>
      </c>
      <c r="E25" s="53">
        <v>26</v>
      </c>
      <c r="F25" s="53">
        <v>26</v>
      </c>
      <c r="G25" s="53">
        <v>26</v>
      </c>
    </row>
    <row r="26" spans="1:9" x14ac:dyDescent="0.3">
      <c r="A26" s="47">
        <v>7</v>
      </c>
      <c r="B26" s="44" t="s">
        <v>97</v>
      </c>
      <c r="C26" s="51">
        <v>1.3</v>
      </c>
      <c r="D26" s="51">
        <v>1.3</v>
      </c>
      <c r="E26" s="51">
        <v>1.3</v>
      </c>
      <c r="F26" s="51">
        <v>1.3</v>
      </c>
      <c r="G26" s="51">
        <v>1.3</v>
      </c>
    </row>
    <row r="27" spans="1:9" x14ac:dyDescent="0.3">
      <c r="A27" s="47">
        <v>8</v>
      </c>
      <c r="B27" s="44" t="s">
        <v>108</v>
      </c>
      <c r="C27" s="53">
        <f>ROUND((C24/C25*C26),0)</f>
        <v>723470</v>
      </c>
      <c r="D27" s="53">
        <f>ROUND((D24/D25*D26),0)</f>
        <v>549922</v>
      </c>
      <c r="E27" s="53">
        <f>ROUND((E24/E25*E26),0)</f>
        <v>444072</v>
      </c>
      <c r="F27" s="53">
        <f>ROUND((F24/F25*F26),0)</f>
        <v>350090</v>
      </c>
      <c r="G27" s="53">
        <f>ROUND((G24/G25*G26),0)</f>
        <v>296361</v>
      </c>
    </row>
    <row r="28" spans="1:9" s="54" customFormat="1" ht="19.5" x14ac:dyDescent="0.35">
      <c r="A28" s="55"/>
      <c r="B28" s="56" t="s">
        <v>110</v>
      </c>
      <c r="C28" s="57">
        <f>INT(C27/10000)*10000</f>
        <v>720000</v>
      </c>
      <c r="D28" s="57">
        <f>INT(D27/10000)*10000</f>
        <v>540000</v>
      </c>
      <c r="E28" s="57">
        <f>INT(E27/10000)*10000</f>
        <v>440000</v>
      </c>
      <c r="F28" s="57">
        <f>INT(F27/10000)*10000</f>
        <v>350000</v>
      </c>
      <c r="G28" s="57">
        <f>INT(G27/10000)*10000</f>
        <v>290000</v>
      </c>
    </row>
    <row r="29" spans="1:9" x14ac:dyDescent="0.3">
      <c r="A29" s="48"/>
      <c r="B29" s="45"/>
      <c r="C29" s="45"/>
      <c r="D29" s="45"/>
      <c r="E29" s="45"/>
      <c r="F29" s="45"/>
      <c r="G29" s="45"/>
    </row>
  </sheetData>
  <mergeCells count="3">
    <mergeCell ref="A2:G2"/>
    <mergeCell ref="B3:G3"/>
    <mergeCell ref="B17:G17"/>
  </mergeCells>
  <printOptions horizontalCentered="1"/>
  <pageMargins left="0.5" right="0.25" top="0.5" bottom="0.5"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91"/>
  <sheetViews>
    <sheetView tabSelected="1" zoomScale="70" zoomScaleNormal="70" workbookViewId="0">
      <selection activeCell="F8" sqref="F8"/>
    </sheetView>
  </sheetViews>
  <sheetFormatPr defaultColWidth="9.140625" defaultRowHeight="15.75" x14ac:dyDescent="0.2"/>
  <cols>
    <col min="1" max="1" width="9.140625" style="1"/>
    <col min="2" max="2" width="38.140625" style="1" customWidth="1"/>
    <col min="3" max="3" width="20" style="1" customWidth="1"/>
    <col min="4" max="4" width="23.28515625" style="1" customWidth="1"/>
    <col min="5" max="5" width="8.140625" style="2" customWidth="1"/>
    <col min="6" max="6" width="47.42578125" style="1" customWidth="1"/>
    <col min="7" max="7" width="16.85546875" style="4" customWidth="1"/>
    <col min="8" max="8" width="13.140625" style="1" customWidth="1"/>
    <col min="9" max="9" width="13.140625" style="1" hidden="1" customWidth="1"/>
    <col min="10" max="10" width="59.28515625" style="1" customWidth="1"/>
    <col min="11" max="11" width="15.5703125" style="1" customWidth="1"/>
    <col min="12" max="12" width="9" style="1" customWidth="1"/>
    <col min="13" max="16384" width="9.140625" style="1"/>
  </cols>
  <sheetData>
    <row r="1" spans="1:12" x14ac:dyDescent="0.25">
      <c r="A1" s="21" t="s">
        <v>322</v>
      </c>
    </row>
    <row r="2" spans="1:12" x14ac:dyDescent="0.2">
      <c r="A2" s="134" t="s">
        <v>323</v>
      </c>
    </row>
    <row r="3" spans="1:12" ht="18.75" x14ac:dyDescent="0.2">
      <c r="A3" s="224"/>
      <c r="B3" s="224"/>
      <c r="C3" s="224"/>
      <c r="D3" s="224"/>
      <c r="E3" s="224"/>
      <c r="F3" s="224"/>
      <c r="G3" s="224"/>
      <c r="H3" s="224"/>
      <c r="I3" s="224"/>
      <c r="J3" s="224"/>
    </row>
    <row r="4" spans="1:12" ht="78" customHeight="1" x14ac:dyDescent="0.2">
      <c r="A4" s="225" t="s">
        <v>364</v>
      </c>
      <c r="B4" s="225"/>
      <c r="C4" s="225"/>
      <c r="D4" s="225"/>
      <c r="E4" s="225"/>
      <c r="F4" s="225"/>
      <c r="G4" s="225"/>
      <c r="H4" s="225"/>
      <c r="I4" s="225"/>
      <c r="J4" s="225"/>
    </row>
    <row r="5" spans="1:12" ht="30.75" customHeight="1" x14ac:dyDescent="0.2">
      <c r="A5" s="226"/>
      <c r="B5" s="226"/>
      <c r="C5" s="226"/>
      <c r="D5" s="226"/>
      <c r="E5" s="226"/>
      <c r="F5" s="226"/>
      <c r="G5" s="226"/>
      <c r="H5" s="226"/>
      <c r="I5" s="226"/>
      <c r="J5" s="226"/>
    </row>
    <row r="7" spans="1:12" s="167" customFormat="1" ht="38.25" customHeight="1" x14ac:dyDescent="0.2">
      <c r="A7" s="227" t="s">
        <v>236</v>
      </c>
      <c r="B7" s="228"/>
      <c r="C7" s="228"/>
      <c r="D7" s="229"/>
      <c r="E7" s="227" t="s">
        <v>245</v>
      </c>
      <c r="F7" s="228"/>
      <c r="G7" s="228"/>
      <c r="H7" s="228"/>
      <c r="I7" s="228"/>
      <c r="J7" s="229"/>
    </row>
    <row r="8" spans="1:12" s="170" customFormat="1" ht="56.25" x14ac:dyDescent="0.2">
      <c r="A8" s="168" t="s">
        <v>0</v>
      </c>
      <c r="B8" s="168" t="s">
        <v>2</v>
      </c>
      <c r="C8" s="168" t="s">
        <v>1</v>
      </c>
      <c r="D8" s="168" t="s">
        <v>235</v>
      </c>
      <c r="E8" s="169" t="s">
        <v>0</v>
      </c>
      <c r="F8" s="168" t="s">
        <v>2</v>
      </c>
      <c r="G8" s="168" t="s">
        <v>1</v>
      </c>
      <c r="H8" s="168" t="s">
        <v>216</v>
      </c>
      <c r="I8" s="168" t="s">
        <v>292</v>
      </c>
      <c r="J8" s="168" t="s">
        <v>231</v>
      </c>
    </row>
    <row r="9" spans="1:12" s="170" customFormat="1" ht="18.75" x14ac:dyDescent="0.2">
      <c r="A9" s="171">
        <v>1</v>
      </c>
      <c r="B9" s="172" t="s">
        <v>280</v>
      </c>
      <c r="C9" s="171"/>
      <c r="D9" s="171"/>
      <c r="E9" s="173">
        <v>1</v>
      </c>
      <c r="F9" s="174" t="s">
        <v>155</v>
      </c>
      <c r="G9" s="175"/>
      <c r="H9" s="176"/>
      <c r="I9" s="176"/>
      <c r="J9" s="177"/>
    </row>
    <row r="10" spans="1:12" s="167" customFormat="1" ht="242.25" customHeight="1" x14ac:dyDescent="0.2">
      <c r="A10" s="178" t="s">
        <v>237</v>
      </c>
      <c r="B10" s="179" t="s">
        <v>238</v>
      </c>
      <c r="C10" s="180" t="s">
        <v>9</v>
      </c>
      <c r="D10" s="181">
        <v>600000</v>
      </c>
      <c r="E10" s="182"/>
      <c r="F10" s="183" t="s">
        <v>26</v>
      </c>
      <c r="G10" s="184" t="s">
        <v>9</v>
      </c>
      <c r="H10" s="185">
        <f>ROUND((D10*1.537),-4)</f>
        <v>920000</v>
      </c>
      <c r="I10" s="186">
        <f>(H10/D10)*100%</f>
        <v>1.5333333333333334</v>
      </c>
      <c r="J10" s="187" t="s">
        <v>294</v>
      </c>
      <c r="L10" s="188"/>
    </row>
    <row r="11" spans="1:12" s="167" customFormat="1" ht="37.5" x14ac:dyDescent="0.2">
      <c r="A11" s="178" t="s">
        <v>239</v>
      </c>
      <c r="B11" s="179" t="s">
        <v>240</v>
      </c>
      <c r="C11" s="180" t="s">
        <v>9</v>
      </c>
      <c r="D11" s="181">
        <v>540000</v>
      </c>
      <c r="E11" s="182"/>
      <c r="F11" s="183" t="s">
        <v>129</v>
      </c>
      <c r="G11" s="184" t="s">
        <v>9</v>
      </c>
      <c r="H11" s="185">
        <f t="shared" ref="H11:H69" si="0">ROUND((D11*1.537),-4)</f>
        <v>830000</v>
      </c>
      <c r="I11" s="186">
        <f t="shared" ref="I11:I73" si="1">(H11/D11)*100%</f>
        <v>1.537037037037037</v>
      </c>
      <c r="J11" s="183" t="s">
        <v>244</v>
      </c>
    </row>
    <row r="12" spans="1:12" s="167" customFormat="1" ht="18.75" x14ac:dyDescent="0.2">
      <c r="A12" s="178" t="s">
        <v>241</v>
      </c>
      <c r="B12" s="179" t="s">
        <v>242</v>
      </c>
      <c r="C12" s="180" t="s">
        <v>9</v>
      </c>
      <c r="D12" s="181">
        <v>429000</v>
      </c>
      <c r="E12" s="182"/>
      <c r="F12" s="183" t="s">
        <v>28</v>
      </c>
      <c r="G12" s="184" t="s">
        <v>9</v>
      </c>
      <c r="H12" s="185">
        <f t="shared" si="0"/>
        <v>660000</v>
      </c>
      <c r="I12" s="186">
        <f t="shared" si="1"/>
        <v>1.5384615384615385</v>
      </c>
      <c r="J12" s="183"/>
    </row>
    <row r="13" spans="1:12" s="167" customFormat="1" ht="18.75" x14ac:dyDescent="0.2">
      <c r="A13" s="178" t="s">
        <v>243</v>
      </c>
      <c r="B13" s="179" t="s">
        <v>234</v>
      </c>
      <c r="C13" s="180" t="s">
        <v>9</v>
      </c>
      <c r="D13" s="181">
        <v>228000</v>
      </c>
      <c r="E13" s="182"/>
      <c r="F13" s="183" t="s">
        <v>136</v>
      </c>
      <c r="G13" s="184" t="s">
        <v>9</v>
      </c>
      <c r="H13" s="185">
        <f t="shared" si="0"/>
        <v>350000</v>
      </c>
      <c r="I13" s="186">
        <f t="shared" si="1"/>
        <v>1.5350877192982457</v>
      </c>
      <c r="J13" s="183"/>
    </row>
    <row r="14" spans="1:12" s="167" customFormat="1" ht="37.5" customHeight="1" x14ac:dyDescent="0.2">
      <c r="A14" s="189">
        <v>2</v>
      </c>
      <c r="B14" s="190" t="s">
        <v>194</v>
      </c>
      <c r="C14" s="180"/>
      <c r="D14" s="181"/>
      <c r="E14" s="191">
        <v>2</v>
      </c>
      <c r="F14" s="192" t="s">
        <v>194</v>
      </c>
      <c r="G14" s="193"/>
      <c r="H14" s="185"/>
      <c r="I14" s="186"/>
      <c r="J14" s="183"/>
    </row>
    <row r="15" spans="1:12" s="167" customFormat="1" ht="78" x14ac:dyDescent="0.2">
      <c r="A15" s="194">
        <v>46024</v>
      </c>
      <c r="B15" s="195" t="s">
        <v>264</v>
      </c>
      <c r="C15" s="180"/>
      <c r="D15" s="181"/>
      <c r="E15" s="194">
        <v>46024</v>
      </c>
      <c r="F15" s="196" t="s">
        <v>264</v>
      </c>
      <c r="G15" s="184"/>
      <c r="H15" s="185"/>
      <c r="I15" s="186"/>
      <c r="J15" s="183"/>
    </row>
    <row r="16" spans="1:12" s="170" customFormat="1" ht="95.25" customHeight="1" x14ac:dyDescent="0.2">
      <c r="A16" s="178" t="s">
        <v>237</v>
      </c>
      <c r="B16" s="179" t="s">
        <v>265</v>
      </c>
      <c r="C16" s="180" t="s">
        <v>9</v>
      </c>
      <c r="D16" s="181">
        <v>800000</v>
      </c>
      <c r="E16" s="178"/>
      <c r="F16" s="183" t="s">
        <v>281</v>
      </c>
      <c r="G16" s="184" t="s">
        <v>9</v>
      </c>
      <c r="H16" s="185">
        <f t="shared" si="0"/>
        <v>1230000</v>
      </c>
      <c r="I16" s="186">
        <f t="shared" si="1"/>
        <v>1.5375000000000001</v>
      </c>
      <c r="J16" s="223" t="s">
        <v>296</v>
      </c>
    </row>
    <row r="17" spans="1:10" s="167" customFormat="1" ht="64.5" customHeight="1" x14ac:dyDescent="0.2">
      <c r="A17" s="178" t="s">
        <v>239</v>
      </c>
      <c r="B17" s="179" t="s">
        <v>266</v>
      </c>
      <c r="C17" s="180" t="s">
        <v>9</v>
      </c>
      <c r="D17" s="181">
        <v>520000</v>
      </c>
      <c r="E17" s="178"/>
      <c r="F17" s="183" t="s">
        <v>282</v>
      </c>
      <c r="G17" s="184" t="s">
        <v>9</v>
      </c>
      <c r="H17" s="185">
        <f t="shared" si="0"/>
        <v>800000</v>
      </c>
      <c r="I17" s="186">
        <f t="shared" si="1"/>
        <v>1.5384615384615385</v>
      </c>
      <c r="J17" s="223"/>
    </row>
    <row r="18" spans="1:10" s="167" customFormat="1" ht="19.5" x14ac:dyDescent="0.2">
      <c r="A18" s="194">
        <v>46055</v>
      </c>
      <c r="B18" s="195" t="s">
        <v>267</v>
      </c>
      <c r="C18" s="180" t="s">
        <v>179</v>
      </c>
      <c r="D18" s="181">
        <v>56000</v>
      </c>
      <c r="E18" s="194">
        <v>46055</v>
      </c>
      <c r="F18" s="197" t="s">
        <v>267</v>
      </c>
      <c r="G18" s="193" t="s">
        <v>179</v>
      </c>
      <c r="H18" s="185">
        <f t="shared" si="0"/>
        <v>90000</v>
      </c>
      <c r="I18" s="186">
        <f t="shared" si="1"/>
        <v>1.6071428571428572</v>
      </c>
      <c r="J18" s="223" t="s">
        <v>295</v>
      </c>
    </row>
    <row r="19" spans="1:10" s="167" customFormat="1" ht="39" x14ac:dyDescent="0.2">
      <c r="A19" s="194">
        <v>46083</v>
      </c>
      <c r="B19" s="195" t="s">
        <v>186</v>
      </c>
      <c r="C19" s="180" t="s">
        <v>179</v>
      </c>
      <c r="D19" s="181">
        <v>48000</v>
      </c>
      <c r="E19" s="194">
        <v>46083</v>
      </c>
      <c r="F19" s="196" t="s">
        <v>186</v>
      </c>
      <c r="G19" s="184" t="s">
        <v>179</v>
      </c>
      <c r="H19" s="185">
        <f t="shared" si="0"/>
        <v>70000</v>
      </c>
      <c r="I19" s="186">
        <f t="shared" si="1"/>
        <v>1.4583333333333333</v>
      </c>
      <c r="J19" s="223"/>
    </row>
    <row r="20" spans="1:10" s="167" customFormat="1" ht="39" x14ac:dyDescent="0.2">
      <c r="A20" s="194">
        <v>46114</v>
      </c>
      <c r="B20" s="195" t="s">
        <v>180</v>
      </c>
      <c r="C20" s="180" t="s">
        <v>179</v>
      </c>
      <c r="D20" s="181">
        <v>40000</v>
      </c>
      <c r="E20" s="194">
        <v>46114</v>
      </c>
      <c r="F20" s="196" t="s">
        <v>180</v>
      </c>
      <c r="G20" s="184" t="s">
        <v>179</v>
      </c>
      <c r="H20" s="185">
        <f t="shared" si="0"/>
        <v>60000</v>
      </c>
      <c r="I20" s="186">
        <f t="shared" si="1"/>
        <v>1.5</v>
      </c>
      <c r="J20" s="223"/>
    </row>
    <row r="21" spans="1:10" s="170" customFormat="1" ht="39" x14ac:dyDescent="0.2">
      <c r="A21" s="194">
        <v>46144</v>
      </c>
      <c r="B21" s="195" t="s">
        <v>187</v>
      </c>
      <c r="C21" s="180" t="s">
        <v>179</v>
      </c>
      <c r="D21" s="181">
        <v>28000</v>
      </c>
      <c r="E21" s="194">
        <v>46144</v>
      </c>
      <c r="F21" s="196" t="s">
        <v>187</v>
      </c>
      <c r="G21" s="184" t="s">
        <v>179</v>
      </c>
      <c r="H21" s="185">
        <f t="shared" si="0"/>
        <v>40000</v>
      </c>
      <c r="I21" s="186">
        <f t="shared" si="1"/>
        <v>1.4285714285714286</v>
      </c>
      <c r="J21" s="223"/>
    </row>
    <row r="22" spans="1:10" s="167" customFormat="1" ht="97.5" x14ac:dyDescent="0.2">
      <c r="A22" s="194">
        <v>46175</v>
      </c>
      <c r="B22" s="195" t="s">
        <v>181</v>
      </c>
      <c r="C22" s="180" t="s">
        <v>179</v>
      </c>
      <c r="D22" s="181">
        <v>8000</v>
      </c>
      <c r="E22" s="194">
        <v>46175</v>
      </c>
      <c r="F22" s="198" t="s">
        <v>181</v>
      </c>
      <c r="G22" s="193" t="s">
        <v>179</v>
      </c>
      <c r="H22" s="185">
        <f t="shared" si="0"/>
        <v>10000</v>
      </c>
      <c r="I22" s="186">
        <f t="shared" si="1"/>
        <v>1.25</v>
      </c>
      <c r="J22" s="223"/>
    </row>
    <row r="23" spans="1:10" s="167" customFormat="1" ht="39" x14ac:dyDescent="0.2">
      <c r="A23" s="194">
        <v>46205</v>
      </c>
      <c r="B23" s="195" t="s">
        <v>268</v>
      </c>
      <c r="C23" s="180"/>
      <c r="D23" s="181"/>
      <c r="E23" s="194">
        <v>46205</v>
      </c>
      <c r="F23" s="196" t="s">
        <v>268</v>
      </c>
      <c r="G23" s="184"/>
      <c r="H23" s="185"/>
      <c r="I23" s="186"/>
      <c r="J23" s="183"/>
    </row>
    <row r="24" spans="1:10" s="167" customFormat="1" ht="45" customHeight="1" x14ac:dyDescent="0.2">
      <c r="A24" s="178" t="s">
        <v>237</v>
      </c>
      <c r="B24" s="179" t="s">
        <v>265</v>
      </c>
      <c r="C24" s="180" t="s">
        <v>9</v>
      </c>
      <c r="D24" s="181">
        <v>800000</v>
      </c>
      <c r="E24" s="178"/>
      <c r="F24" s="183" t="s">
        <v>281</v>
      </c>
      <c r="G24" s="184" t="s">
        <v>9</v>
      </c>
      <c r="H24" s="185">
        <f t="shared" si="0"/>
        <v>1230000</v>
      </c>
      <c r="I24" s="186">
        <f t="shared" si="1"/>
        <v>1.5375000000000001</v>
      </c>
      <c r="J24" s="223" t="s">
        <v>296</v>
      </c>
    </row>
    <row r="25" spans="1:10" s="167" customFormat="1" ht="45" customHeight="1" x14ac:dyDescent="0.2">
      <c r="A25" s="178" t="s">
        <v>239</v>
      </c>
      <c r="B25" s="179" t="s">
        <v>266</v>
      </c>
      <c r="C25" s="180" t="s">
        <v>9</v>
      </c>
      <c r="D25" s="181">
        <v>520000</v>
      </c>
      <c r="E25" s="178"/>
      <c r="F25" s="183" t="s">
        <v>282</v>
      </c>
      <c r="G25" s="184" t="s">
        <v>9</v>
      </c>
      <c r="H25" s="185">
        <f t="shared" si="0"/>
        <v>800000</v>
      </c>
      <c r="I25" s="186">
        <f t="shared" si="1"/>
        <v>1.5384615384615385</v>
      </c>
      <c r="J25" s="223"/>
    </row>
    <row r="26" spans="1:10" s="167" customFormat="1" ht="18.75" x14ac:dyDescent="0.2">
      <c r="A26" s="189">
        <v>3</v>
      </c>
      <c r="B26" s="190" t="s">
        <v>3</v>
      </c>
      <c r="C26" s="180"/>
      <c r="D26" s="181"/>
      <c r="E26" s="191">
        <v>3</v>
      </c>
      <c r="F26" s="197" t="s">
        <v>3</v>
      </c>
      <c r="G26" s="184"/>
      <c r="H26" s="185"/>
      <c r="I26" s="186"/>
      <c r="J26" s="183"/>
    </row>
    <row r="27" spans="1:10" s="167" customFormat="1" ht="19.5" x14ac:dyDescent="0.2">
      <c r="A27" s="194">
        <v>46025</v>
      </c>
      <c r="B27" s="195" t="s">
        <v>269</v>
      </c>
      <c r="C27" s="180"/>
      <c r="D27" s="181"/>
      <c r="E27" s="199" t="s">
        <v>200</v>
      </c>
      <c r="F27" s="196" t="s">
        <v>269</v>
      </c>
      <c r="G27" s="184"/>
      <c r="H27" s="185"/>
      <c r="I27" s="186"/>
      <c r="J27" s="183"/>
    </row>
    <row r="28" spans="1:10" s="167" customFormat="1" ht="56.25" x14ac:dyDescent="0.2">
      <c r="A28" s="178"/>
      <c r="B28" s="179" t="s">
        <v>270</v>
      </c>
      <c r="C28" s="180" t="s">
        <v>156</v>
      </c>
      <c r="D28" s="181">
        <v>800000</v>
      </c>
      <c r="E28" s="191"/>
      <c r="F28" s="200" t="s">
        <v>283</v>
      </c>
      <c r="G28" s="184" t="s">
        <v>156</v>
      </c>
      <c r="H28" s="185">
        <f t="shared" si="0"/>
        <v>1230000</v>
      </c>
      <c r="I28" s="186">
        <f t="shared" si="1"/>
        <v>1.5375000000000001</v>
      </c>
      <c r="J28" s="183" t="s">
        <v>301</v>
      </c>
    </row>
    <row r="29" spans="1:10" s="167" customFormat="1" ht="58.5" x14ac:dyDescent="0.2">
      <c r="A29" s="194">
        <v>46056</v>
      </c>
      <c r="B29" s="195" t="s">
        <v>271</v>
      </c>
      <c r="C29" s="180"/>
      <c r="D29" s="181"/>
      <c r="E29" s="199" t="s">
        <v>201</v>
      </c>
      <c r="F29" s="196" t="s">
        <v>271</v>
      </c>
      <c r="G29" s="184"/>
      <c r="H29" s="185"/>
      <c r="I29" s="186"/>
      <c r="J29" s="183"/>
    </row>
    <row r="30" spans="1:10" s="167" customFormat="1" ht="93.75" x14ac:dyDescent="0.2">
      <c r="A30" s="178"/>
      <c r="B30" s="179" t="s">
        <v>272</v>
      </c>
      <c r="C30" s="180" t="s">
        <v>9</v>
      </c>
      <c r="D30" s="181">
        <v>800000</v>
      </c>
      <c r="E30" s="182"/>
      <c r="F30" s="183" t="s">
        <v>284</v>
      </c>
      <c r="G30" s="184" t="s">
        <v>9</v>
      </c>
      <c r="H30" s="185">
        <f t="shared" si="0"/>
        <v>1230000</v>
      </c>
      <c r="I30" s="186">
        <f t="shared" si="1"/>
        <v>1.5375000000000001</v>
      </c>
      <c r="J30" s="183" t="s">
        <v>302</v>
      </c>
    </row>
    <row r="31" spans="1:10" s="167" customFormat="1" ht="39" x14ac:dyDescent="0.2">
      <c r="A31" s="194">
        <v>46084</v>
      </c>
      <c r="B31" s="195" t="s">
        <v>273</v>
      </c>
      <c r="C31" s="180"/>
      <c r="D31" s="181"/>
      <c r="E31" s="199" t="s">
        <v>202</v>
      </c>
      <c r="F31" s="196" t="s">
        <v>285</v>
      </c>
      <c r="G31" s="184"/>
      <c r="H31" s="185"/>
      <c r="I31" s="186"/>
      <c r="J31" s="183"/>
    </row>
    <row r="32" spans="1:10" s="170" customFormat="1" ht="46.5" customHeight="1" x14ac:dyDescent="0.2">
      <c r="A32" s="178" t="s">
        <v>237</v>
      </c>
      <c r="B32" s="179" t="s">
        <v>274</v>
      </c>
      <c r="C32" s="180" t="s">
        <v>9</v>
      </c>
      <c r="D32" s="181">
        <v>600000</v>
      </c>
      <c r="E32" s="191"/>
      <c r="F32" s="183" t="s">
        <v>286</v>
      </c>
      <c r="G32" s="184" t="s">
        <v>9</v>
      </c>
      <c r="H32" s="185">
        <f t="shared" si="0"/>
        <v>920000</v>
      </c>
      <c r="I32" s="186">
        <f t="shared" si="1"/>
        <v>1.5333333333333334</v>
      </c>
      <c r="J32" s="223" t="s">
        <v>299</v>
      </c>
    </row>
    <row r="33" spans="1:10" s="167" customFormat="1" ht="36.75" customHeight="1" x14ac:dyDescent="0.2">
      <c r="A33" s="178" t="s">
        <v>239</v>
      </c>
      <c r="B33" s="179" t="s">
        <v>275</v>
      </c>
      <c r="C33" s="180" t="s">
        <v>9</v>
      </c>
      <c r="D33" s="181">
        <v>480000</v>
      </c>
      <c r="E33" s="182"/>
      <c r="F33" s="183" t="s">
        <v>287</v>
      </c>
      <c r="G33" s="184" t="s">
        <v>9</v>
      </c>
      <c r="H33" s="185">
        <f t="shared" si="0"/>
        <v>740000</v>
      </c>
      <c r="I33" s="186">
        <f t="shared" si="1"/>
        <v>1.5416666666666667</v>
      </c>
      <c r="J33" s="223"/>
    </row>
    <row r="34" spans="1:10" s="167" customFormat="1" ht="34.5" customHeight="1" x14ac:dyDescent="0.2">
      <c r="A34" s="178" t="s">
        <v>241</v>
      </c>
      <c r="B34" s="179" t="s">
        <v>303</v>
      </c>
      <c r="C34" s="180" t="s">
        <v>9</v>
      </c>
      <c r="D34" s="181">
        <v>394000</v>
      </c>
      <c r="E34" s="182"/>
      <c r="F34" s="183" t="s">
        <v>288</v>
      </c>
      <c r="G34" s="184" t="s">
        <v>9</v>
      </c>
      <c r="H34" s="185">
        <f t="shared" si="0"/>
        <v>610000</v>
      </c>
      <c r="I34" s="186">
        <f t="shared" si="1"/>
        <v>1.5482233502538072</v>
      </c>
      <c r="J34" s="223"/>
    </row>
    <row r="35" spans="1:10" s="167" customFormat="1" ht="39" customHeight="1" x14ac:dyDescent="0.2">
      <c r="A35" s="178" t="s">
        <v>243</v>
      </c>
      <c r="B35" s="179" t="s">
        <v>276</v>
      </c>
      <c r="C35" s="180" t="s">
        <v>9</v>
      </c>
      <c r="D35" s="181">
        <v>197000</v>
      </c>
      <c r="E35" s="182"/>
      <c r="F35" s="183" t="s">
        <v>310</v>
      </c>
      <c r="G35" s="184" t="s">
        <v>9</v>
      </c>
      <c r="H35" s="185">
        <f t="shared" si="0"/>
        <v>300000</v>
      </c>
      <c r="I35" s="186">
        <f t="shared" si="1"/>
        <v>1.5228426395939085</v>
      </c>
      <c r="J35" s="223"/>
    </row>
    <row r="36" spans="1:10" s="167" customFormat="1" ht="15.75" customHeight="1" x14ac:dyDescent="0.2">
      <c r="A36" s="194">
        <v>46115</v>
      </c>
      <c r="B36" s="195" t="s">
        <v>246</v>
      </c>
      <c r="C36" s="180"/>
      <c r="D36" s="181"/>
      <c r="E36" s="182" t="s">
        <v>203</v>
      </c>
      <c r="F36" s="195" t="s">
        <v>246</v>
      </c>
      <c r="G36" s="180"/>
      <c r="H36" s="185"/>
      <c r="I36" s="186"/>
      <c r="J36" s="223" t="s">
        <v>311</v>
      </c>
    </row>
    <row r="37" spans="1:10" s="167" customFormat="1" ht="15.75" customHeight="1" x14ac:dyDescent="0.2">
      <c r="A37" s="178" t="s">
        <v>237</v>
      </c>
      <c r="B37" s="179" t="s">
        <v>247</v>
      </c>
      <c r="C37" s="180" t="s">
        <v>9</v>
      </c>
      <c r="D37" s="181">
        <v>514000</v>
      </c>
      <c r="E37" s="182"/>
      <c r="F37" s="201" t="s">
        <v>137</v>
      </c>
      <c r="G37" s="180" t="s">
        <v>9</v>
      </c>
      <c r="H37" s="185">
        <f t="shared" si="0"/>
        <v>790000</v>
      </c>
      <c r="I37" s="186">
        <f t="shared" si="1"/>
        <v>1.5369649805447472</v>
      </c>
      <c r="J37" s="223"/>
    </row>
    <row r="38" spans="1:10" s="167" customFormat="1" ht="15.75" customHeight="1" x14ac:dyDescent="0.2">
      <c r="A38" s="178" t="s">
        <v>239</v>
      </c>
      <c r="B38" s="179" t="s">
        <v>248</v>
      </c>
      <c r="C38" s="180" t="s">
        <v>9</v>
      </c>
      <c r="D38" s="181">
        <v>429000</v>
      </c>
      <c r="E38" s="182"/>
      <c r="F38" s="201" t="s">
        <v>138</v>
      </c>
      <c r="G38" s="180" t="s">
        <v>9</v>
      </c>
      <c r="H38" s="185">
        <f t="shared" si="0"/>
        <v>660000</v>
      </c>
      <c r="I38" s="186">
        <f t="shared" si="1"/>
        <v>1.5384615384615385</v>
      </c>
      <c r="J38" s="223"/>
    </row>
    <row r="39" spans="1:10" s="167" customFormat="1" ht="15.75" customHeight="1" x14ac:dyDescent="0.2">
      <c r="A39" s="178" t="s">
        <v>241</v>
      </c>
      <c r="B39" s="179" t="s">
        <v>249</v>
      </c>
      <c r="C39" s="180" t="s">
        <v>9</v>
      </c>
      <c r="D39" s="181">
        <v>360000</v>
      </c>
      <c r="E39" s="182"/>
      <c r="F39" s="201" t="s">
        <v>139</v>
      </c>
      <c r="G39" s="180" t="s">
        <v>9</v>
      </c>
      <c r="H39" s="185">
        <f t="shared" si="0"/>
        <v>550000</v>
      </c>
      <c r="I39" s="186">
        <f t="shared" si="1"/>
        <v>1.5277777777777777</v>
      </c>
      <c r="J39" s="223"/>
    </row>
    <row r="40" spans="1:10" s="167" customFormat="1" ht="37.5" x14ac:dyDescent="0.2">
      <c r="A40" s="178" t="s">
        <v>243</v>
      </c>
      <c r="B40" s="179" t="s">
        <v>250</v>
      </c>
      <c r="C40" s="180" t="s">
        <v>9</v>
      </c>
      <c r="D40" s="181">
        <v>360000</v>
      </c>
      <c r="E40" s="182"/>
      <c r="F40" s="201" t="s">
        <v>140</v>
      </c>
      <c r="G40" s="180" t="s">
        <v>9</v>
      </c>
      <c r="H40" s="185">
        <f t="shared" si="0"/>
        <v>550000</v>
      </c>
      <c r="I40" s="186">
        <f t="shared" si="1"/>
        <v>1.5277777777777777</v>
      </c>
      <c r="J40" s="223"/>
    </row>
    <row r="41" spans="1:10" s="167" customFormat="1" ht="30.75" customHeight="1" x14ac:dyDescent="0.2">
      <c r="A41" s="178" t="s">
        <v>251</v>
      </c>
      <c r="B41" s="179" t="s">
        <v>252</v>
      </c>
      <c r="C41" s="180" t="s">
        <v>9</v>
      </c>
      <c r="D41" s="181">
        <v>197000</v>
      </c>
      <c r="E41" s="182"/>
      <c r="F41" s="201" t="s">
        <v>141</v>
      </c>
      <c r="G41" s="180" t="s">
        <v>9</v>
      </c>
      <c r="H41" s="185">
        <f t="shared" si="0"/>
        <v>300000</v>
      </c>
      <c r="I41" s="186">
        <f t="shared" si="1"/>
        <v>1.5228426395939085</v>
      </c>
      <c r="J41" s="223"/>
    </row>
    <row r="42" spans="1:10" s="167" customFormat="1" ht="18.75" x14ac:dyDescent="0.2">
      <c r="A42" s="189">
        <v>4</v>
      </c>
      <c r="B42" s="190" t="s">
        <v>55</v>
      </c>
      <c r="C42" s="180"/>
      <c r="D42" s="181"/>
      <c r="E42" s="191" t="s">
        <v>206</v>
      </c>
      <c r="F42" s="197" t="s">
        <v>169</v>
      </c>
      <c r="G42" s="184"/>
      <c r="H42" s="185"/>
      <c r="I42" s="186"/>
      <c r="J42" s="183"/>
    </row>
    <row r="43" spans="1:10" s="167" customFormat="1" ht="18.75" x14ac:dyDescent="0.2">
      <c r="A43" s="178" t="s">
        <v>237</v>
      </c>
      <c r="B43" s="179" t="s">
        <v>238</v>
      </c>
      <c r="C43" s="180" t="s">
        <v>9</v>
      </c>
      <c r="D43" s="181">
        <v>480000</v>
      </c>
      <c r="E43" s="191"/>
      <c r="F43" s="183" t="s">
        <v>47</v>
      </c>
      <c r="G43" s="184" t="s">
        <v>9</v>
      </c>
      <c r="H43" s="185">
        <f t="shared" si="0"/>
        <v>740000</v>
      </c>
      <c r="I43" s="186">
        <f t="shared" si="1"/>
        <v>1.5416666666666667</v>
      </c>
      <c r="J43" s="223" t="s">
        <v>299</v>
      </c>
    </row>
    <row r="44" spans="1:10" s="167" customFormat="1" ht="18.75" x14ac:dyDescent="0.2">
      <c r="A44" s="178" t="s">
        <v>239</v>
      </c>
      <c r="B44" s="179" t="s">
        <v>240</v>
      </c>
      <c r="C44" s="180" t="s">
        <v>9</v>
      </c>
      <c r="D44" s="181">
        <v>463000</v>
      </c>
      <c r="E44" s="182"/>
      <c r="F44" s="183" t="s">
        <v>170</v>
      </c>
      <c r="G44" s="184" t="s">
        <v>9</v>
      </c>
      <c r="H44" s="185">
        <f t="shared" si="0"/>
        <v>710000</v>
      </c>
      <c r="I44" s="186">
        <f t="shared" si="1"/>
        <v>1.5334773218142548</v>
      </c>
      <c r="J44" s="223"/>
    </row>
    <row r="45" spans="1:10" s="167" customFormat="1" ht="174.75" customHeight="1" x14ac:dyDescent="0.2">
      <c r="A45" s="202"/>
      <c r="B45" s="203"/>
      <c r="C45" s="203"/>
      <c r="D45" s="203"/>
      <c r="E45" s="182"/>
      <c r="F45" s="183" t="s">
        <v>45</v>
      </c>
      <c r="G45" s="184" t="s">
        <v>9</v>
      </c>
      <c r="H45" s="185">
        <v>580000</v>
      </c>
      <c r="I45" s="186"/>
      <c r="J45" s="183" t="s">
        <v>312</v>
      </c>
    </row>
    <row r="46" spans="1:10" s="167" customFormat="1" ht="18.75" x14ac:dyDescent="0.2">
      <c r="A46" s="178" t="s">
        <v>241</v>
      </c>
      <c r="B46" s="179" t="s">
        <v>253</v>
      </c>
      <c r="C46" s="180" t="s">
        <v>9</v>
      </c>
      <c r="D46" s="181">
        <v>446000</v>
      </c>
      <c r="E46" s="182"/>
      <c r="F46" s="183" t="s">
        <v>142</v>
      </c>
      <c r="G46" s="184" t="s">
        <v>9</v>
      </c>
      <c r="H46" s="185">
        <f t="shared" si="0"/>
        <v>690000</v>
      </c>
      <c r="I46" s="186">
        <f t="shared" si="1"/>
        <v>1.547085201793722</v>
      </c>
      <c r="J46" s="223" t="s">
        <v>299</v>
      </c>
    </row>
    <row r="47" spans="1:10" s="167" customFormat="1" ht="18.75" x14ac:dyDescent="0.2">
      <c r="A47" s="178" t="s">
        <v>243</v>
      </c>
      <c r="B47" s="179" t="s">
        <v>254</v>
      </c>
      <c r="C47" s="180" t="s">
        <v>9</v>
      </c>
      <c r="D47" s="181">
        <v>429000</v>
      </c>
      <c r="E47" s="182"/>
      <c r="F47" s="183" t="s">
        <v>143</v>
      </c>
      <c r="G47" s="184" t="s">
        <v>9</v>
      </c>
      <c r="H47" s="185">
        <f t="shared" si="0"/>
        <v>660000</v>
      </c>
      <c r="I47" s="186">
        <f t="shared" si="1"/>
        <v>1.5384615384615385</v>
      </c>
      <c r="J47" s="223"/>
    </row>
    <row r="48" spans="1:10" s="167" customFormat="1" ht="37.5" x14ac:dyDescent="0.2">
      <c r="A48" s="178" t="s">
        <v>251</v>
      </c>
      <c r="B48" s="179" t="s">
        <v>255</v>
      </c>
      <c r="C48" s="180" t="s">
        <v>9</v>
      </c>
      <c r="D48" s="181">
        <v>360000</v>
      </c>
      <c r="E48" s="191"/>
      <c r="F48" s="179" t="s">
        <v>290</v>
      </c>
      <c r="G48" s="184" t="s">
        <v>9</v>
      </c>
      <c r="H48" s="185">
        <f t="shared" si="0"/>
        <v>550000</v>
      </c>
      <c r="I48" s="186">
        <f t="shared" si="1"/>
        <v>1.5277777777777777</v>
      </c>
      <c r="J48" s="223"/>
    </row>
    <row r="49" spans="1:10" s="167" customFormat="1" ht="37.5" x14ac:dyDescent="0.2">
      <c r="A49" s="178" t="s">
        <v>256</v>
      </c>
      <c r="B49" s="179" t="s">
        <v>257</v>
      </c>
      <c r="C49" s="180" t="s">
        <v>9</v>
      </c>
      <c r="D49" s="181">
        <v>197000</v>
      </c>
      <c r="E49" s="182"/>
      <c r="F49" s="179" t="s">
        <v>57</v>
      </c>
      <c r="G49" s="184" t="s">
        <v>9</v>
      </c>
      <c r="H49" s="185">
        <f t="shared" si="0"/>
        <v>300000</v>
      </c>
      <c r="I49" s="186">
        <f t="shared" si="1"/>
        <v>1.5228426395939085</v>
      </c>
      <c r="J49" s="223"/>
    </row>
    <row r="50" spans="1:10" s="167" customFormat="1" ht="56.25" x14ac:dyDescent="0.2">
      <c r="A50" s="189">
        <v>5</v>
      </c>
      <c r="B50" s="190" t="s">
        <v>144</v>
      </c>
      <c r="C50" s="180"/>
      <c r="D50" s="181"/>
      <c r="E50" s="191" t="s">
        <v>207</v>
      </c>
      <c r="F50" s="190" t="s">
        <v>316</v>
      </c>
      <c r="G50" s="204"/>
      <c r="H50" s="185"/>
      <c r="I50" s="186"/>
      <c r="J50" s="183" t="s">
        <v>315</v>
      </c>
    </row>
    <row r="51" spans="1:10" s="167" customFormat="1" ht="18.75" x14ac:dyDescent="0.2">
      <c r="A51" s="178" t="s">
        <v>237</v>
      </c>
      <c r="B51" s="179" t="s">
        <v>247</v>
      </c>
      <c r="C51" s="180" t="s">
        <v>9</v>
      </c>
      <c r="D51" s="181">
        <v>514000</v>
      </c>
      <c r="E51" s="182"/>
      <c r="F51" s="201" t="s">
        <v>317</v>
      </c>
      <c r="G51" s="204" t="s">
        <v>9</v>
      </c>
      <c r="H51" s="185">
        <f t="shared" si="0"/>
        <v>790000</v>
      </c>
      <c r="I51" s="186">
        <f t="shared" si="1"/>
        <v>1.5369649805447472</v>
      </c>
      <c r="J51" s="223" t="s">
        <v>321</v>
      </c>
    </row>
    <row r="52" spans="1:10" s="167" customFormat="1" ht="37.5" x14ac:dyDescent="0.2">
      <c r="A52" s="178" t="s">
        <v>239</v>
      </c>
      <c r="B52" s="179" t="s">
        <v>248</v>
      </c>
      <c r="C52" s="180" t="s">
        <v>9</v>
      </c>
      <c r="D52" s="181">
        <v>429000</v>
      </c>
      <c r="E52" s="182"/>
      <c r="F52" s="201" t="s">
        <v>318</v>
      </c>
      <c r="G52" s="204" t="s">
        <v>9</v>
      </c>
      <c r="H52" s="185">
        <f t="shared" si="0"/>
        <v>660000</v>
      </c>
      <c r="I52" s="186">
        <f t="shared" si="1"/>
        <v>1.5384615384615385</v>
      </c>
      <c r="J52" s="223"/>
    </row>
    <row r="53" spans="1:10" s="167" customFormat="1" ht="37.5" x14ac:dyDescent="0.2">
      <c r="A53" s="178" t="s">
        <v>241</v>
      </c>
      <c r="B53" s="179" t="s">
        <v>249</v>
      </c>
      <c r="C53" s="180" t="s">
        <v>9</v>
      </c>
      <c r="D53" s="181">
        <v>360000</v>
      </c>
      <c r="E53" s="182"/>
      <c r="F53" s="179" t="s">
        <v>139</v>
      </c>
      <c r="G53" s="204" t="s">
        <v>9</v>
      </c>
      <c r="H53" s="185">
        <f t="shared" si="0"/>
        <v>550000</v>
      </c>
      <c r="I53" s="186">
        <f t="shared" si="1"/>
        <v>1.5277777777777777</v>
      </c>
      <c r="J53" s="223"/>
    </row>
    <row r="54" spans="1:10" s="167" customFormat="1" ht="37.5" x14ac:dyDescent="0.2">
      <c r="A54" s="178" t="s">
        <v>243</v>
      </c>
      <c r="B54" s="179" t="s">
        <v>258</v>
      </c>
      <c r="C54" s="180" t="s">
        <v>9</v>
      </c>
      <c r="D54" s="181">
        <v>360000</v>
      </c>
      <c r="E54" s="191"/>
      <c r="F54" s="179" t="s">
        <v>210</v>
      </c>
      <c r="G54" s="193" t="s">
        <v>9</v>
      </c>
      <c r="H54" s="185">
        <f t="shared" si="0"/>
        <v>550000</v>
      </c>
      <c r="I54" s="186">
        <f t="shared" si="1"/>
        <v>1.5277777777777777</v>
      </c>
      <c r="J54" s="223"/>
    </row>
    <row r="55" spans="1:10" s="167" customFormat="1" ht="37.5" x14ac:dyDescent="0.2">
      <c r="A55" s="178" t="s">
        <v>251</v>
      </c>
      <c r="B55" s="179" t="s">
        <v>259</v>
      </c>
      <c r="C55" s="180" t="s">
        <v>9</v>
      </c>
      <c r="D55" s="181">
        <v>197000</v>
      </c>
      <c r="E55" s="182"/>
      <c r="F55" s="183" t="s">
        <v>146</v>
      </c>
      <c r="G55" s="184" t="s">
        <v>9</v>
      </c>
      <c r="H55" s="185">
        <f t="shared" si="0"/>
        <v>300000</v>
      </c>
      <c r="I55" s="186">
        <f t="shared" si="1"/>
        <v>1.5228426395939085</v>
      </c>
      <c r="J55" s="183"/>
    </row>
    <row r="56" spans="1:10" s="167" customFormat="1" ht="56.25" x14ac:dyDescent="0.2">
      <c r="A56" s="189">
        <v>6</v>
      </c>
      <c r="B56" s="190" t="s">
        <v>277</v>
      </c>
      <c r="C56" s="180"/>
      <c r="D56" s="181"/>
      <c r="E56" s="191" t="s">
        <v>208</v>
      </c>
      <c r="F56" s="197" t="s">
        <v>313</v>
      </c>
      <c r="G56" s="184"/>
      <c r="H56" s="185"/>
      <c r="I56" s="186"/>
      <c r="J56" s="183" t="s">
        <v>315</v>
      </c>
    </row>
    <row r="57" spans="1:10" s="167" customFormat="1" ht="15.75" customHeight="1" x14ac:dyDescent="0.2">
      <c r="A57" s="178" t="s">
        <v>237</v>
      </c>
      <c r="B57" s="179" t="s">
        <v>238</v>
      </c>
      <c r="C57" s="180" t="s">
        <v>9</v>
      </c>
      <c r="D57" s="181">
        <v>514000</v>
      </c>
      <c r="E57" s="182"/>
      <c r="F57" s="183" t="s">
        <v>314</v>
      </c>
      <c r="G57" s="184" t="s">
        <v>9</v>
      </c>
      <c r="H57" s="185">
        <f t="shared" si="0"/>
        <v>790000</v>
      </c>
      <c r="I57" s="186">
        <f t="shared" si="1"/>
        <v>1.5369649805447472</v>
      </c>
      <c r="J57" s="223" t="s">
        <v>299</v>
      </c>
    </row>
    <row r="58" spans="1:10" s="167" customFormat="1" ht="18.75" x14ac:dyDescent="0.2">
      <c r="A58" s="178" t="s">
        <v>239</v>
      </c>
      <c r="B58" s="179" t="s">
        <v>240</v>
      </c>
      <c r="C58" s="180" t="s">
        <v>9</v>
      </c>
      <c r="D58" s="181">
        <v>429000</v>
      </c>
      <c r="E58" s="182"/>
      <c r="F58" s="183" t="s">
        <v>170</v>
      </c>
      <c r="G58" s="184" t="s">
        <v>9</v>
      </c>
      <c r="H58" s="185">
        <f t="shared" si="0"/>
        <v>660000</v>
      </c>
      <c r="I58" s="186">
        <f t="shared" si="1"/>
        <v>1.5384615384615385</v>
      </c>
      <c r="J58" s="223"/>
    </row>
    <row r="59" spans="1:10" s="167" customFormat="1" ht="69.75" customHeight="1" x14ac:dyDescent="0.2">
      <c r="A59" s="178" t="s">
        <v>241</v>
      </c>
      <c r="B59" s="179" t="s">
        <v>261</v>
      </c>
      <c r="C59" s="180" t="s">
        <v>9</v>
      </c>
      <c r="D59" s="181">
        <v>360000</v>
      </c>
      <c r="E59" s="182"/>
      <c r="F59" s="183" t="s">
        <v>145</v>
      </c>
      <c r="G59" s="184" t="s">
        <v>9</v>
      </c>
      <c r="H59" s="185">
        <f t="shared" si="0"/>
        <v>550000</v>
      </c>
      <c r="I59" s="186">
        <f t="shared" si="1"/>
        <v>1.5277777777777777</v>
      </c>
      <c r="J59" s="223"/>
    </row>
    <row r="60" spans="1:10" s="167" customFormat="1" ht="112.5" x14ac:dyDescent="0.2">
      <c r="A60" s="178" t="s">
        <v>243</v>
      </c>
      <c r="B60" s="179" t="s">
        <v>278</v>
      </c>
      <c r="C60" s="180" t="s">
        <v>9</v>
      </c>
      <c r="D60" s="181">
        <v>800000</v>
      </c>
      <c r="E60" s="205"/>
      <c r="F60" s="179" t="s">
        <v>359</v>
      </c>
      <c r="G60" s="184" t="s">
        <v>9</v>
      </c>
      <c r="H60" s="185">
        <f t="shared" si="0"/>
        <v>1230000</v>
      </c>
      <c r="I60" s="186">
        <f t="shared" si="1"/>
        <v>1.5375000000000001</v>
      </c>
      <c r="J60" s="183" t="s">
        <v>297</v>
      </c>
    </row>
    <row r="61" spans="1:10" s="167" customFormat="1" ht="37.5" x14ac:dyDescent="0.2">
      <c r="A61" s="202"/>
      <c r="B61" s="203"/>
      <c r="C61" s="203"/>
      <c r="D61" s="203"/>
      <c r="E61" s="204"/>
      <c r="F61" s="179" t="s">
        <v>291</v>
      </c>
      <c r="G61" s="184" t="s">
        <v>9</v>
      </c>
      <c r="H61" s="185">
        <v>240000</v>
      </c>
      <c r="I61" s="186"/>
      <c r="J61" s="223" t="s">
        <v>299</v>
      </c>
    </row>
    <row r="62" spans="1:10" s="167" customFormat="1" ht="18.75" x14ac:dyDescent="0.2">
      <c r="A62" s="178" t="s">
        <v>251</v>
      </c>
      <c r="B62" s="179" t="s">
        <v>263</v>
      </c>
      <c r="C62" s="180" t="s">
        <v>9</v>
      </c>
      <c r="D62" s="181">
        <v>197000</v>
      </c>
      <c r="E62" s="204"/>
      <c r="F62" s="179" t="s">
        <v>75</v>
      </c>
      <c r="G62" s="184" t="s">
        <v>9</v>
      </c>
      <c r="H62" s="185">
        <f t="shared" si="0"/>
        <v>300000</v>
      </c>
      <c r="I62" s="186">
        <f t="shared" si="1"/>
        <v>1.5228426395939085</v>
      </c>
      <c r="J62" s="223"/>
    </row>
    <row r="63" spans="1:10" s="167" customFormat="1" ht="18.75" x14ac:dyDescent="0.2">
      <c r="A63" s="189">
        <v>7</v>
      </c>
      <c r="B63" s="190" t="s">
        <v>189</v>
      </c>
      <c r="C63" s="180"/>
      <c r="D63" s="181"/>
      <c r="E63" s="182"/>
      <c r="J63" s="206"/>
    </row>
    <row r="64" spans="1:10" s="167" customFormat="1" ht="75" x14ac:dyDescent="0.2">
      <c r="A64" s="178"/>
      <c r="B64" s="179" t="s">
        <v>260</v>
      </c>
      <c r="C64" s="180" t="s">
        <v>9</v>
      </c>
      <c r="D64" s="181">
        <v>403000</v>
      </c>
      <c r="E64" s="207"/>
      <c r="F64" s="201" t="s">
        <v>362</v>
      </c>
      <c r="G64" s="180" t="s">
        <v>9</v>
      </c>
      <c r="H64" s="185">
        <f>ROUND((D64*1.537),-4)</f>
        <v>620000</v>
      </c>
      <c r="I64" s="186">
        <f>(H64/D64)*100%</f>
        <v>1.5384615384615385</v>
      </c>
      <c r="J64" s="183" t="s">
        <v>299</v>
      </c>
    </row>
    <row r="65" spans="1:10" s="167" customFormat="1" ht="78.75" customHeight="1" x14ac:dyDescent="0.2">
      <c r="A65" s="189">
        <v>8</v>
      </c>
      <c r="B65" s="190" t="s">
        <v>279</v>
      </c>
      <c r="C65" s="180"/>
      <c r="D65" s="181"/>
      <c r="E65" s="191" t="s">
        <v>304</v>
      </c>
      <c r="F65" s="197" t="s">
        <v>319</v>
      </c>
      <c r="G65" s="184"/>
      <c r="H65" s="185"/>
      <c r="I65" s="186"/>
      <c r="J65" s="183" t="s">
        <v>320</v>
      </c>
    </row>
    <row r="66" spans="1:10" s="167" customFormat="1" ht="18.75" x14ac:dyDescent="0.2">
      <c r="A66" s="178" t="s">
        <v>237</v>
      </c>
      <c r="B66" s="179" t="s">
        <v>238</v>
      </c>
      <c r="C66" s="180" t="s">
        <v>9</v>
      </c>
      <c r="D66" s="181">
        <v>514000</v>
      </c>
      <c r="E66" s="182"/>
      <c r="F66" s="183" t="s">
        <v>47</v>
      </c>
      <c r="G66" s="184" t="s">
        <v>9</v>
      </c>
      <c r="H66" s="185">
        <f t="shared" si="0"/>
        <v>790000</v>
      </c>
      <c r="I66" s="186">
        <f t="shared" si="1"/>
        <v>1.5369649805447472</v>
      </c>
      <c r="J66" s="223" t="s">
        <v>299</v>
      </c>
    </row>
    <row r="67" spans="1:10" s="167" customFormat="1" ht="18.75" x14ac:dyDescent="0.2">
      <c r="A67" s="178" t="s">
        <v>239</v>
      </c>
      <c r="B67" s="179" t="s">
        <v>240</v>
      </c>
      <c r="C67" s="180" t="s">
        <v>9</v>
      </c>
      <c r="D67" s="181">
        <v>429000</v>
      </c>
      <c r="E67" s="182"/>
      <c r="F67" s="183" t="s">
        <v>170</v>
      </c>
      <c r="G67" s="184" t="s">
        <v>9</v>
      </c>
      <c r="H67" s="185">
        <f t="shared" si="0"/>
        <v>660000</v>
      </c>
      <c r="I67" s="186">
        <f t="shared" si="1"/>
        <v>1.5384615384615385</v>
      </c>
      <c r="J67" s="223"/>
    </row>
    <row r="68" spans="1:10" s="167" customFormat="1" ht="16.5" customHeight="1" x14ac:dyDescent="0.2">
      <c r="A68" s="178" t="s">
        <v>241</v>
      </c>
      <c r="B68" s="179" t="s">
        <v>261</v>
      </c>
      <c r="C68" s="180" t="s">
        <v>9</v>
      </c>
      <c r="D68" s="181">
        <v>360000</v>
      </c>
      <c r="E68" s="203"/>
      <c r="F68" s="183" t="s">
        <v>145</v>
      </c>
      <c r="G68" s="184" t="s">
        <v>9</v>
      </c>
      <c r="H68" s="185">
        <f t="shared" si="0"/>
        <v>550000</v>
      </c>
      <c r="I68" s="186">
        <f t="shared" si="1"/>
        <v>1.5277777777777777</v>
      </c>
      <c r="J68" s="223"/>
    </row>
    <row r="69" spans="1:10" s="167" customFormat="1" ht="123.75" customHeight="1" x14ac:dyDescent="0.2">
      <c r="A69" s="178" t="s">
        <v>243</v>
      </c>
      <c r="B69" s="179" t="s">
        <v>262</v>
      </c>
      <c r="C69" s="180" t="s">
        <v>9</v>
      </c>
      <c r="D69" s="181">
        <v>403000</v>
      </c>
      <c r="E69" s="203"/>
      <c r="F69" s="179" t="s">
        <v>359</v>
      </c>
      <c r="G69" s="184" t="s">
        <v>9</v>
      </c>
      <c r="H69" s="185">
        <f t="shared" si="0"/>
        <v>620000</v>
      </c>
      <c r="I69" s="186">
        <f t="shared" si="1"/>
        <v>1.5384615384615385</v>
      </c>
      <c r="J69" s="208" t="s">
        <v>298</v>
      </c>
    </row>
    <row r="70" spans="1:10" s="167" customFormat="1" ht="37.5" x14ac:dyDescent="0.2">
      <c r="A70" s="202"/>
      <c r="B70" s="203"/>
      <c r="C70" s="203"/>
      <c r="D70" s="203"/>
      <c r="E70" s="203"/>
      <c r="F70" s="179" t="s">
        <v>291</v>
      </c>
      <c r="G70" s="184" t="s">
        <v>9</v>
      </c>
      <c r="H70" s="185">
        <v>240000</v>
      </c>
      <c r="I70" s="186"/>
      <c r="J70" s="230" t="s">
        <v>299</v>
      </c>
    </row>
    <row r="71" spans="1:10" s="167" customFormat="1" ht="18.75" x14ac:dyDescent="0.2">
      <c r="A71" s="178" t="s">
        <v>251</v>
      </c>
      <c r="B71" s="179" t="s">
        <v>263</v>
      </c>
      <c r="C71" s="180" t="s">
        <v>9</v>
      </c>
      <c r="D71" s="181">
        <v>197000</v>
      </c>
      <c r="E71" s="203"/>
      <c r="F71" s="179" t="s">
        <v>75</v>
      </c>
      <c r="G71" s="184" t="s">
        <v>9</v>
      </c>
      <c r="H71" s="185">
        <f t="shared" ref="H71:H73" si="2">ROUND((D71*1.537),-4)</f>
        <v>300000</v>
      </c>
      <c r="I71" s="186">
        <f t="shared" si="1"/>
        <v>1.5228426395939085</v>
      </c>
      <c r="J71" s="230"/>
    </row>
    <row r="72" spans="1:10" s="167" customFormat="1" ht="37.5" x14ac:dyDescent="0.2">
      <c r="A72" s="189">
        <v>9</v>
      </c>
      <c r="B72" s="190" t="s">
        <v>190</v>
      </c>
      <c r="C72" s="180"/>
      <c r="D72" s="181"/>
      <c r="E72" s="203"/>
      <c r="F72" s="190"/>
      <c r="G72" s="180"/>
      <c r="H72" s="185"/>
      <c r="I72" s="186"/>
      <c r="J72" s="223" t="s">
        <v>299</v>
      </c>
    </row>
    <row r="73" spans="1:10" s="167" customFormat="1" ht="75" x14ac:dyDescent="0.2">
      <c r="A73" s="178"/>
      <c r="B73" s="179" t="s">
        <v>260</v>
      </c>
      <c r="C73" s="180" t="s">
        <v>9</v>
      </c>
      <c r="D73" s="181">
        <v>403000</v>
      </c>
      <c r="E73" s="203"/>
      <c r="F73" s="179" t="s">
        <v>360</v>
      </c>
      <c r="G73" s="180" t="s">
        <v>9</v>
      </c>
      <c r="H73" s="185">
        <f t="shared" si="2"/>
        <v>620000</v>
      </c>
      <c r="I73" s="186">
        <f t="shared" si="1"/>
        <v>1.5384615384615385</v>
      </c>
      <c r="J73" s="223"/>
    </row>
    <row r="74" spans="1:10" s="167" customFormat="1" ht="18.75" x14ac:dyDescent="0.2">
      <c r="A74" s="207"/>
      <c r="B74" s="207"/>
      <c r="C74" s="207"/>
      <c r="D74" s="207"/>
      <c r="E74" s="191" t="s">
        <v>305</v>
      </c>
      <c r="F74" s="197" t="s">
        <v>215</v>
      </c>
      <c r="G74" s="184"/>
      <c r="H74" s="207"/>
      <c r="I74" s="207"/>
      <c r="J74" s="183"/>
    </row>
    <row r="75" spans="1:10" s="167" customFormat="1" ht="18.75" x14ac:dyDescent="0.2">
      <c r="A75" s="207"/>
      <c r="B75" s="207"/>
      <c r="C75" s="207"/>
      <c r="D75" s="207"/>
      <c r="E75" s="191" t="s">
        <v>357</v>
      </c>
      <c r="F75" s="197" t="s">
        <v>230</v>
      </c>
      <c r="G75" s="184"/>
      <c r="H75" s="207"/>
      <c r="I75" s="207"/>
      <c r="J75" s="183"/>
    </row>
    <row r="76" spans="1:10" s="167" customFormat="1" ht="18.75" x14ac:dyDescent="0.2">
      <c r="A76" s="207"/>
      <c r="B76" s="207"/>
      <c r="C76" s="207"/>
      <c r="D76" s="207"/>
      <c r="E76" s="191"/>
      <c r="F76" s="183" t="s">
        <v>218</v>
      </c>
      <c r="G76" s="184" t="s">
        <v>9</v>
      </c>
      <c r="H76" s="184">
        <v>690000</v>
      </c>
      <c r="I76" s="207"/>
      <c r="J76" s="223" t="s">
        <v>299</v>
      </c>
    </row>
    <row r="77" spans="1:10" s="167" customFormat="1" ht="18.75" x14ac:dyDescent="0.2">
      <c r="A77" s="207"/>
      <c r="B77" s="207"/>
      <c r="C77" s="207"/>
      <c r="D77" s="207"/>
      <c r="E77" s="191"/>
      <c r="F77" s="183" t="s">
        <v>219</v>
      </c>
      <c r="G77" s="184" t="s">
        <v>9</v>
      </c>
      <c r="H77" s="184">
        <v>660000</v>
      </c>
      <c r="I77" s="207"/>
      <c r="J77" s="223"/>
    </row>
    <row r="78" spans="1:10" s="167" customFormat="1" ht="18.75" x14ac:dyDescent="0.2">
      <c r="A78" s="207"/>
      <c r="B78" s="207"/>
      <c r="C78" s="207"/>
      <c r="D78" s="207"/>
      <c r="E78" s="191"/>
      <c r="F78" s="183" t="s">
        <v>220</v>
      </c>
      <c r="G78" s="184" t="s">
        <v>9</v>
      </c>
      <c r="H78" s="184">
        <v>550000</v>
      </c>
      <c r="I78" s="207"/>
      <c r="J78" s="223"/>
    </row>
    <row r="79" spans="1:10" s="167" customFormat="1" ht="18.75" x14ac:dyDescent="0.2">
      <c r="A79" s="207"/>
      <c r="B79" s="207"/>
      <c r="C79" s="207"/>
      <c r="D79" s="207"/>
      <c r="E79" s="191"/>
      <c r="F79" s="183" t="s">
        <v>234</v>
      </c>
      <c r="G79" s="184" t="s">
        <v>9</v>
      </c>
      <c r="H79" s="184">
        <v>300000</v>
      </c>
      <c r="I79" s="207"/>
      <c r="J79" s="223"/>
    </row>
    <row r="80" spans="1:10" s="167" customFormat="1" ht="18.75" x14ac:dyDescent="0.2">
      <c r="A80" s="207"/>
      <c r="B80" s="207"/>
      <c r="C80" s="207"/>
      <c r="D80" s="207"/>
      <c r="E80" s="191" t="s">
        <v>358</v>
      </c>
      <c r="F80" s="197" t="s">
        <v>222</v>
      </c>
      <c r="G80" s="184"/>
      <c r="H80" s="207"/>
      <c r="I80" s="207"/>
      <c r="J80" s="183"/>
    </row>
    <row r="81" spans="1:10" s="167" customFormat="1" ht="18.75" x14ac:dyDescent="0.2">
      <c r="A81" s="207"/>
      <c r="B81" s="207"/>
      <c r="C81" s="207"/>
      <c r="D81" s="207"/>
      <c r="E81" s="191"/>
      <c r="F81" s="183" t="s">
        <v>218</v>
      </c>
      <c r="G81" s="184" t="s">
        <v>9</v>
      </c>
      <c r="H81" s="184">
        <v>660000</v>
      </c>
      <c r="I81" s="207"/>
      <c r="J81" s="223" t="s">
        <v>299</v>
      </c>
    </row>
    <row r="82" spans="1:10" s="167" customFormat="1" ht="18.75" x14ac:dyDescent="0.2">
      <c r="A82" s="207"/>
      <c r="B82" s="207"/>
      <c r="C82" s="207"/>
      <c r="D82" s="207"/>
      <c r="E82" s="191"/>
      <c r="F82" s="183" t="s">
        <v>223</v>
      </c>
      <c r="G82" s="184" t="s">
        <v>9</v>
      </c>
      <c r="H82" s="184">
        <v>620000</v>
      </c>
      <c r="I82" s="207"/>
      <c r="J82" s="223"/>
    </row>
    <row r="83" spans="1:10" s="167" customFormat="1" ht="18.75" x14ac:dyDescent="0.2">
      <c r="A83" s="207"/>
      <c r="B83" s="207"/>
      <c r="C83" s="207"/>
      <c r="D83" s="207"/>
      <c r="E83" s="191"/>
      <c r="F83" s="183" t="s">
        <v>220</v>
      </c>
      <c r="G83" s="184" t="s">
        <v>9</v>
      </c>
      <c r="H83" s="184">
        <v>550000</v>
      </c>
      <c r="I83" s="207"/>
      <c r="J83" s="223"/>
    </row>
    <row r="84" spans="1:10" s="167" customFormat="1" ht="18.75" x14ac:dyDescent="0.2">
      <c r="A84" s="209"/>
      <c r="B84" s="209"/>
      <c r="C84" s="209"/>
      <c r="D84" s="209"/>
      <c r="E84" s="210"/>
      <c r="F84" s="211" t="s">
        <v>234</v>
      </c>
      <c r="G84" s="212" t="s">
        <v>9</v>
      </c>
      <c r="H84" s="212">
        <v>300000</v>
      </c>
      <c r="I84" s="209"/>
      <c r="J84" s="232"/>
    </row>
    <row r="85" spans="1:10" s="167" customFormat="1" ht="28.5" customHeight="1" x14ac:dyDescent="0.2">
      <c r="A85" s="213"/>
      <c r="B85" s="214" t="s">
        <v>92</v>
      </c>
      <c r="C85" s="170"/>
    </row>
    <row r="86" spans="1:10" s="167" customFormat="1" ht="89.25" customHeight="1" x14ac:dyDescent="0.2">
      <c r="A86" s="215"/>
      <c r="B86" s="233" t="s">
        <v>211</v>
      </c>
      <c r="C86" s="233"/>
      <c r="D86" s="233"/>
      <c r="E86" s="233"/>
      <c r="F86" s="233"/>
      <c r="G86" s="233"/>
      <c r="H86" s="233"/>
      <c r="I86" s="233"/>
      <c r="J86" s="233"/>
    </row>
    <row r="87" spans="1:10" s="167" customFormat="1" ht="33" customHeight="1" x14ac:dyDescent="0.2">
      <c r="A87" s="216"/>
      <c r="B87" s="231" t="s">
        <v>193</v>
      </c>
      <c r="C87" s="231"/>
      <c r="D87" s="231"/>
      <c r="E87" s="231"/>
      <c r="F87" s="231"/>
      <c r="G87" s="231"/>
      <c r="H87" s="231"/>
      <c r="I87" s="231"/>
      <c r="J87" s="231"/>
    </row>
    <row r="88" spans="1:10" s="167" customFormat="1" ht="52.5" customHeight="1" x14ac:dyDescent="0.2">
      <c r="A88" s="217"/>
      <c r="B88" s="231" t="s">
        <v>209</v>
      </c>
      <c r="C88" s="231"/>
      <c r="D88" s="231"/>
      <c r="E88" s="231"/>
      <c r="F88" s="231"/>
      <c r="G88" s="231"/>
      <c r="H88" s="231"/>
      <c r="I88" s="231"/>
      <c r="J88" s="231"/>
    </row>
    <row r="89" spans="1:10" s="167" customFormat="1" ht="33.75" customHeight="1" x14ac:dyDescent="0.2">
      <c r="A89" s="218"/>
      <c r="B89" s="231" t="s">
        <v>232</v>
      </c>
      <c r="C89" s="231"/>
      <c r="D89" s="231"/>
      <c r="E89" s="231"/>
      <c r="F89" s="231"/>
      <c r="G89" s="231"/>
      <c r="H89" s="231"/>
      <c r="I89" s="231"/>
      <c r="J89" s="231"/>
    </row>
    <row r="90" spans="1:10" s="167" customFormat="1" ht="30.75" customHeight="1" x14ac:dyDescent="0.2">
      <c r="B90" s="219" t="s">
        <v>306</v>
      </c>
      <c r="E90" s="218"/>
      <c r="F90" s="220"/>
      <c r="G90" s="170"/>
    </row>
    <row r="91" spans="1:10" x14ac:dyDescent="0.2">
      <c r="F91" s="5"/>
    </row>
  </sheetData>
  <mergeCells count="24">
    <mergeCell ref="B89:J89"/>
    <mergeCell ref="J72:J73"/>
    <mergeCell ref="J76:J79"/>
    <mergeCell ref="J81:J84"/>
    <mergeCell ref="B86:J86"/>
    <mergeCell ref="B87:J87"/>
    <mergeCell ref="B88:J88"/>
    <mergeCell ref="J70:J71"/>
    <mergeCell ref="J18:J22"/>
    <mergeCell ref="J24:J25"/>
    <mergeCell ref="J32:J35"/>
    <mergeCell ref="J36:J41"/>
    <mergeCell ref="J43:J44"/>
    <mergeCell ref="J46:J49"/>
    <mergeCell ref="J51:J54"/>
    <mergeCell ref="J57:J59"/>
    <mergeCell ref="J61:J62"/>
    <mergeCell ref="J66:J68"/>
    <mergeCell ref="J16:J17"/>
    <mergeCell ref="A3:J3"/>
    <mergeCell ref="A4:J4"/>
    <mergeCell ref="A5:J5"/>
    <mergeCell ref="A7:D7"/>
    <mergeCell ref="E7:J7"/>
  </mergeCells>
  <printOptions horizontalCentered="1"/>
  <pageMargins left="0" right="0.25" top="0.5" bottom="0.25" header="0" footer="0"/>
  <pageSetup paperSize="9" scale="62"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100"/>
  <sheetViews>
    <sheetView topLeftCell="A73" zoomScale="85" zoomScaleNormal="85" workbookViewId="0">
      <selection sqref="A1:XFD1048576"/>
    </sheetView>
  </sheetViews>
  <sheetFormatPr defaultColWidth="9.140625" defaultRowHeight="15.75" x14ac:dyDescent="0.2"/>
  <cols>
    <col min="1" max="1" width="9.140625" style="1"/>
    <col min="2" max="2" width="38.140625" style="1" customWidth="1"/>
    <col min="3" max="3" width="20" style="1" customWidth="1"/>
    <col min="4" max="4" width="19.28515625" style="1" customWidth="1"/>
    <col min="5" max="5" width="8.140625" style="2" customWidth="1"/>
    <col min="6" max="6" width="47.42578125" style="1" customWidth="1"/>
    <col min="7" max="7" width="16.85546875" style="4" customWidth="1"/>
    <col min="8" max="8" width="13.140625" style="1" customWidth="1"/>
    <col min="9" max="9" width="59.28515625" style="1" customWidth="1"/>
    <col min="10" max="10" width="15.5703125" style="1" hidden="1" customWidth="1"/>
    <col min="11" max="11" width="9" style="1" hidden="1" customWidth="1"/>
    <col min="12" max="15" width="0" style="1" hidden="1" customWidth="1"/>
    <col min="16" max="16384" width="9.140625" style="1"/>
  </cols>
  <sheetData>
    <row r="1" spans="1:9" ht="18.75" x14ac:dyDescent="0.2">
      <c r="A1" s="224" t="s">
        <v>167</v>
      </c>
      <c r="B1" s="224"/>
      <c r="C1" s="224"/>
      <c r="D1" s="224"/>
      <c r="E1" s="224"/>
      <c r="F1" s="224"/>
      <c r="G1" s="224"/>
      <c r="H1" s="224"/>
      <c r="I1" s="224"/>
    </row>
    <row r="2" spans="1:9" ht="16.5" customHeight="1" x14ac:dyDescent="0.2">
      <c r="A2" s="243" t="s">
        <v>293</v>
      </c>
      <c r="B2" s="243"/>
      <c r="C2" s="243"/>
      <c r="D2" s="243"/>
      <c r="E2" s="243"/>
      <c r="F2" s="243"/>
      <c r="G2" s="243"/>
      <c r="H2" s="243"/>
      <c r="I2" s="243"/>
    </row>
    <row r="3" spans="1:9" ht="30.75" customHeight="1" x14ac:dyDescent="0.2">
      <c r="A3" s="226" t="s">
        <v>233</v>
      </c>
      <c r="B3" s="226"/>
      <c r="C3" s="226"/>
      <c r="D3" s="226"/>
      <c r="E3" s="226"/>
      <c r="F3" s="226"/>
      <c r="G3" s="226"/>
      <c r="H3" s="226"/>
      <c r="I3" s="226"/>
    </row>
    <row r="5" spans="1:9" ht="38.25" customHeight="1" x14ac:dyDescent="0.2">
      <c r="A5" s="235" t="s">
        <v>236</v>
      </c>
      <c r="B5" s="236"/>
      <c r="C5" s="236"/>
      <c r="D5" s="237"/>
      <c r="E5" s="235" t="s">
        <v>245</v>
      </c>
      <c r="F5" s="236"/>
      <c r="G5" s="236"/>
      <c r="H5" s="236"/>
      <c r="I5" s="237"/>
    </row>
    <row r="6" spans="1:9" s="4" customFormat="1" ht="47.25" x14ac:dyDescent="0.2">
      <c r="A6" s="8" t="s">
        <v>0</v>
      </c>
      <c r="B6" s="8" t="s">
        <v>2</v>
      </c>
      <c r="C6" s="8" t="s">
        <v>1</v>
      </c>
      <c r="D6" s="8" t="s">
        <v>235</v>
      </c>
      <c r="E6" s="107" t="s">
        <v>0</v>
      </c>
      <c r="F6" s="8" t="s">
        <v>2</v>
      </c>
      <c r="G6" s="8" t="s">
        <v>1</v>
      </c>
      <c r="H6" s="8" t="s">
        <v>216</v>
      </c>
      <c r="I6" s="8" t="s">
        <v>231</v>
      </c>
    </row>
    <row r="7" spans="1:9" s="4" customFormat="1" x14ac:dyDescent="0.2">
      <c r="A7" s="144">
        <v>1</v>
      </c>
      <c r="B7" s="145" t="s">
        <v>280</v>
      </c>
      <c r="C7" s="144"/>
      <c r="D7" s="144"/>
      <c r="E7" s="146">
        <v>1</v>
      </c>
      <c r="F7" s="147" t="s">
        <v>155</v>
      </c>
      <c r="G7" s="148"/>
      <c r="H7" s="149"/>
      <c r="I7" s="150"/>
    </row>
    <row r="8" spans="1:9" ht="126" x14ac:dyDescent="0.2">
      <c r="A8" s="135" t="s">
        <v>237</v>
      </c>
      <c r="B8" s="123" t="s">
        <v>238</v>
      </c>
      <c r="C8" s="136" t="s">
        <v>9</v>
      </c>
      <c r="D8" s="137">
        <v>600000</v>
      </c>
      <c r="E8" s="108" t="s">
        <v>237</v>
      </c>
      <c r="F8" s="109" t="s">
        <v>238</v>
      </c>
      <c r="G8" s="110" t="s">
        <v>9</v>
      </c>
      <c r="H8" s="111">
        <f>ROUND((D8*1.537),-4)</f>
        <v>920000</v>
      </c>
      <c r="I8" s="151" t="s">
        <v>329</v>
      </c>
    </row>
    <row r="9" spans="1:9" x14ac:dyDescent="0.2">
      <c r="A9" s="135" t="s">
        <v>239</v>
      </c>
      <c r="B9" s="123" t="s">
        <v>240</v>
      </c>
      <c r="C9" s="136" t="s">
        <v>9</v>
      </c>
      <c r="D9" s="137">
        <v>540000</v>
      </c>
      <c r="E9" s="108" t="s">
        <v>239</v>
      </c>
      <c r="F9" s="109" t="s">
        <v>341</v>
      </c>
      <c r="G9" s="110" t="s">
        <v>9</v>
      </c>
      <c r="H9" s="111">
        <f t="shared" ref="H9:H67" si="0">ROUND((D9*1.537),-4)</f>
        <v>830000</v>
      </c>
      <c r="I9" s="109" t="s">
        <v>244</v>
      </c>
    </row>
    <row r="10" spans="1:9" x14ac:dyDescent="0.2">
      <c r="A10" s="135" t="s">
        <v>241</v>
      </c>
      <c r="B10" s="123" t="s">
        <v>242</v>
      </c>
      <c r="C10" s="136" t="s">
        <v>9</v>
      </c>
      <c r="D10" s="137">
        <v>429000</v>
      </c>
      <c r="E10" s="108" t="s">
        <v>241</v>
      </c>
      <c r="F10" s="109" t="s">
        <v>342</v>
      </c>
      <c r="G10" s="110" t="s">
        <v>9</v>
      </c>
      <c r="H10" s="111">
        <f t="shared" si="0"/>
        <v>660000</v>
      </c>
      <c r="I10" s="152"/>
    </row>
    <row r="11" spans="1:9" x14ac:dyDescent="0.2">
      <c r="A11" s="135" t="s">
        <v>243</v>
      </c>
      <c r="B11" s="123" t="s">
        <v>234</v>
      </c>
      <c r="C11" s="136" t="s">
        <v>9</v>
      </c>
      <c r="D11" s="137">
        <v>228000</v>
      </c>
      <c r="E11" s="108" t="s">
        <v>243</v>
      </c>
      <c r="F11" s="109" t="s">
        <v>234</v>
      </c>
      <c r="G11" s="110" t="s">
        <v>9</v>
      </c>
      <c r="H11" s="111">
        <f t="shared" si="0"/>
        <v>350000</v>
      </c>
      <c r="I11" s="152"/>
    </row>
    <row r="12" spans="1:9" ht="37.5" customHeight="1" x14ac:dyDescent="0.2">
      <c r="A12" s="139">
        <v>2</v>
      </c>
      <c r="B12" s="140" t="s">
        <v>194</v>
      </c>
      <c r="C12" s="136"/>
      <c r="D12" s="137"/>
      <c r="E12" s="113">
        <v>2</v>
      </c>
      <c r="F12" s="114" t="s">
        <v>194</v>
      </c>
      <c r="G12" s="115"/>
      <c r="H12" s="111"/>
      <c r="I12" s="152"/>
    </row>
    <row r="13" spans="1:9" ht="47.25" x14ac:dyDescent="0.2">
      <c r="A13" s="141">
        <v>46024</v>
      </c>
      <c r="B13" s="142" t="s">
        <v>264</v>
      </c>
      <c r="C13" s="136"/>
      <c r="D13" s="137"/>
      <c r="E13" s="141">
        <v>46024</v>
      </c>
      <c r="F13" s="116" t="s">
        <v>264</v>
      </c>
      <c r="G13" s="110"/>
      <c r="H13" s="111"/>
      <c r="I13" s="153"/>
    </row>
    <row r="14" spans="1:9" s="4" customFormat="1" ht="48" customHeight="1" x14ac:dyDescent="0.2">
      <c r="A14" s="135" t="s">
        <v>237</v>
      </c>
      <c r="B14" s="123" t="s">
        <v>265</v>
      </c>
      <c r="C14" s="136" t="s">
        <v>9</v>
      </c>
      <c r="D14" s="137">
        <v>800000</v>
      </c>
      <c r="E14" s="135" t="s">
        <v>237</v>
      </c>
      <c r="F14" s="109" t="s">
        <v>343</v>
      </c>
      <c r="G14" s="110" t="s">
        <v>9</v>
      </c>
      <c r="H14" s="111">
        <f t="shared" si="0"/>
        <v>1230000</v>
      </c>
      <c r="I14" s="239" t="s">
        <v>330</v>
      </c>
    </row>
    <row r="15" spans="1:9" ht="41.25" customHeight="1" x14ac:dyDescent="0.2">
      <c r="A15" s="135" t="s">
        <v>239</v>
      </c>
      <c r="B15" s="123" t="s">
        <v>266</v>
      </c>
      <c r="C15" s="136" t="s">
        <v>9</v>
      </c>
      <c r="D15" s="137">
        <v>520000</v>
      </c>
      <c r="E15" s="135" t="s">
        <v>239</v>
      </c>
      <c r="F15" s="109" t="s">
        <v>266</v>
      </c>
      <c r="G15" s="110" t="s">
        <v>9</v>
      </c>
      <c r="H15" s="111">
        <f t="shared" si="0"/>
        <v>800000</v>
      </c>
      <c r="I15" s="239"/>
    </row>
    <row r="16" spans="1:9" x14ac:dyDescent="0.2">
      <c r="A16" s="141">
        <v>46055</v>
      </c>
      <c r="B16" s="142" t="s">
        <v>267</v>
      </c>
      <c r="C16" s="136" t="s">
        <v>179</v>
      </c>
      <c r="D16" s="137">
        <v>56000</v>
      </c>
      <c r="E16" s="141">
        <v>46055</v>
      </c>
      <c r="F16" s="117" t="s">
        <v>267</v>
      </c>
      <c r="G16" s="110" t="s">
        <v>179</v>
      </c>
      <c r="H16" s="111">
        <f>D16</f>
        <v>56000</v>
      </c>
      <c r="I16" s="239" t="s">
        <v>295</v>
      </c>
    </row>
    <row r="17" spans="1:9" ht="31.5" x14ac:dyDescent="0.2">
      <c r="A17" s="141">
        <v>46083</v>
      </c>
      <c r="B17" s="142" t="s">
        <v>186</v>
      </c>
      <c r="C17" s="136" t="s">
        <v>179</v>
      </c>
      <c r="D17" s="137">
        <v>48000</v>
      </c>
      <c r="E17" s="141">
        <v>46083</v>
      </c>
      <c r="F17" s="116" t="s">
        <v>186</v>
      </c>
      <c r="G17" s="110" t="s">
        <v>179</v>
      </c>
      <c r="H17" s="111">
        <f t="shared" ref="H17:H20" si="1">D17</f>
        <v>48000</v>
      </c>
      <c r="I17" s="239"/>
    </row>
    <row r="18" spans="1:9" ht="31.5" x14ac:dyDescent="0.2">
      <c r="A18" s="141">
        <v>46114</v>
      </c>
      <c r="B18" s="142" t="s">
        <v>180</v>
      </c>
      <c r="C18" s="136" t="s">
        <v>179</v>
      </c>
      <c r="D18" s="137">
        <v>40000</v>
      </c>
      <c r="E18" s="141">
        <v>46114</v>
      </c>
      <c r="F18" s="116" t="s">
        <v>180</v>
      </c>
      <c r="G18" s="110" t="s">
        <v>179</v>
      </c>
      <c r="H18" s="111">
        <f t="shared" si="1"/>
        <v>40000</v>
      </c>
      <c r="I18" s="239"/>
    </row>
    <row r="19" spans="1:9" s="4" customFormat="1" ht="31.5" x14ac:dyDescent="0.2">
      <c r="A19" s="141">
        <v>46144</v>
      </c>
      <c r="B19" s="142" t="s">
        <v>187</v>
      </c>
      <c r="C19" s="136" t="s">
        <v>179</v>
      </c>
      <c r="D19" s="137">
        <v>28000</v>
      </c>
      <c r="E19" s="141">
        <v>46144</v>
      </c>
      <c r="F19" s="116" t="s">
        <v>187</v>
      </c>
      <c r="G19" s="110" t="s">
        <v>179</v>
      </c>
      <c r="H19" s="111">
        <f t="shared" si="1"/>
        <v>28000</v>
      </c>
      <c r="I19" s="239"/>
    </row>
    <row r="20" spans="1:9" ht="63" x14ac:dyDescent="0.2">
      <c r="A20" s="141">
        <v>46175</v>
      </c>
      <c r="B20" s="142" t="s">
        <v>181</v>
      </c>
      <c r="C20" s="136" t="s">
        <v>179</v>
      </c>
      <c r="D20" s="137">
        <v>8000</v>
      </c>
      <c r="E20" s="141">
        <v>46175</v>
      </c>
      <c r="F20" s="118" t="s">
        <v>181</v>
      </c>
      <c r="G20" s="110" t="s">
        <v>179</v>
      </c>
      <c r="H20" s="111">
        <f t="shared" si="1"/>
        <v>8000</v>
      </c>
      <c r="I20" s="239"/>
    </row>
    <row r="21" spans="1:9" ht="31.5" x14ac:dyDescent="0.2">
      <c r="A21" s="141">
        <v>46205</v>
      </c>
      <c r="B21" s="142" t="s">
        <v>268</v>
      </c>
      <c r="C21" s="136"/>
      <c r="D21" s="137"/>
      <c r="E21" s="141">
        <v>46205</v>
      </c>
      <c r="F21" s="116" t="s">
        <v>268</v>
      </c>
      <c r="G21" s="110"/>
      <c r="H21" s="111"/>
      <c r="I21" s="109"/>
    </row>
    <row r="22" spans="1:9" ht="45" customHeight="1" x14ac:dyDescent="0.2">
      <c r="A22" s="135" t="s">
        <v>237</v>
      </c>
      <c r="B22" s="123" t="s">
        <v>265</v>
      </c>
      <c r="C22" s="136" t="s">
        <v>9</v>
      </c>
      <c r="D22" s="137">
        <v>800000</v>
      </c>
      <c r="E22" s="135" t="s">
        <v>237</v>
      </c>
      <c r="F22" s="109" t="s">
        <v>343</v>
      </c>
      <c r="G22" s="110" t="s">
        <v>9</v>
      </c>
      <c r="H22" s="111">
        <f t="shared" si="0"/>
        <v>1230000</v>
      </c>
      <c r="I22" s="244" t="s">
        <v>330</v>
      </c>
    </row>
    <row r="23" spans="1:9" ht="45" customHeight="1" x14ac:dyDescent="0.2">
      <c r="A23" s="135" t="s">
        <v>239</v>
      </c>
      <c r="B23" s="123" t="s">
        <v>266</v>
      </c>
      <c r="C23" s="136" t="s">
        <v>9</v>
      </c>
      <c r="D23" s="137">
        <v>520000</v>
      </c>
      <c r="E23" s="135" t="s">
        <v>239</v>
      </c>
      <c r="F23" s="109" t="s">
        <v>266</v>
      </c>
      <c r="G23" s="110" t="s">
        <v>9</v>
      </c>
      <c r="H23" s="111">
        <f t="shared" si="0"/>
        <v>800000</v>
      </c>
      <c r="I23" s="244"/>
    </row>
    <row r="24" spans="1:9" x14ac:dyDescent="0.2">
      <c r="A24" s="139">
        <v>3</v>
      </c>
      <c r="B24" s="140" t="s">
        <v>3</v>
      </c>
      <c r="C24" s="136"/>
      <c r="D24" s="137"/>
      <c r="E24" s="113">
        <v>3</v>
      </c>
      <c r="F24" s="117" t="s">
        <v>3</v>
      </c>
      <c r="G24" s="110"/>
      <c r="H24" s="111"/>
      <c r="I24" s="153"/>
    </row>
    <row r="25" spans="1:9" x14ac:dyDescent="0.2">
      <c r="A25" s="141">
        <v>46025</v>
      </c>
      <c r="B25" s="142" t="s">
        <v>269</v>
      </c>
      <c r="C25" s="136"/>
      <c r="D25" s="137"/>
      <c r="E25" s="119" t="s">
        <v>200</v>
      </c>
      <c r="F25" s="116" t="s">
        <v>269</v>
      </c>
      <c r="G25" s="110"/>
      <c r="H25" s="111"/>
      <c r="I25" s="153"/>
    </row>
    <row r="26" spans="1:9" ht="47.25" x14ac:dyDescent="0.2">
      <c r="A26" s="135"/>
      <c r="B26" s="123" t="s">
        <v>270</v>
      </c>
      <c r="C26" s="136" t="s">
        <v>156</v>
      </c>
      <c r="D26" s="137">
        <v>800000</v>
      </c>
      <c r="E26" s="113" t="s">
        <v>237</v>
      </c>
      <c r="F26" s="120" t="s">
        <v>283</v>
      </c>
      <c r="G26" s="110" t="s">
        <v>156</v>
      </c>
      <c r="H26" s="111">
        <f>D26</f>
        <v>800000</v>
      </c>
      <c r="I26" s="153" t="s">
        <v>301</v>
      </c>
    </row>
    <row r="27" spans="1:9" ht="47.25" x14ac:dyDescent="0.2">
      <c r="A27" s="141">
        <v>46056</v>
      </c>
      <c r="B27" s="142" t="s">
        <v>271</v>
      </c>
      <c r="C27" s="136"/>
      <c r="D27" s="137"/>
      <c r="E27" s="119" t="s">
        <v>201</v>
      </c>
      <c r="F27" s="116" t="s">
        <v>271</v>
      </c>
      <c r="G27" s="110"/>
      <c r="H27" s="111"/>
      <c r="I27" s="153"/>
    </row>
    <row r="28" spans="1:9" ht="78.75" x14ac:dyDescent="0.2">
      <c r="A28" s="135"/>
      <c r="B28" s="123" t="s">
        <v>272</v>
      </c>
      <c r="C28" s="136" t="s">
        <v>9</v>
      </c>
      <c r="D28" s="137">
        <v>800000</v>
      </c>
      <c r="E28" s="108"/>
      <c r="F28" s="109" t="s">
        <v>284</v>
      </c>
      <c r="G28" s="110" t="s">
        <v>9</v>
      </c>
      <c r="H28" s="111">
        <f t="shared" si="0"/>
        <v>1230000</v>
      </c>
      <c r="I28" s="109" t="s">
        <v>331</v>
      </c>
    </row>
    <row r="29" spans="1:9" x14ac:dyDescent="0.2">
      <c r="A29" s="141">
        <v>46084</v>
      </c>
      <c r="B29" s="142" t="s">
        <v>273</v>
      </c>
      <c r="C29" s="136"/>
      <c r="D29" s="137"/>
      <c r="E29" s="119" t="s">
        <v>202</v>
      </c>
      <c r="F29" s="116" t="s">
        <v>285</v>
      </c>
      <c r="G29" s="110"/>
      <c r="H29" s="111"/>
      <c r="I29" s="109"/>
    </row>
    <row r="30" spans="1:9" s="4" customFormat="1" ht="46.5" customHeight="1" x14ac:dyDescent="0.2">
      <c r="A30" s="135" t="s">
        <v>237</v>
      </c>
      <c r="B30" s="123" t="s">
        <v>274</v>
      </c>
      <c r="C30" s="136" t="s">
        <v>9</v>
      </c>
      <c r="D30" s="137">
        <v>600000</v>
      </c>
      <c r="E30" s="108" t="s">
        <v>237</v>
      </c>
      <c r="F30" s="109" t="s">
        <v>344</v>
      </c>
      <c r="G30" s="110" t="s">
        <v>9</v>
      </c>
      <c r="H30" s="111">
        <f t="shared" si="0"/>
        <v>920000</v>
      </c>
      <c r="I30" s="239" t="s">
        <v>328</v>
      </c>
    </row>
    <row r="31" spans="1:9" ht="36.75" customHeight="1" x14ac:dyDescent="0.2">
      <c r="A31" s="135" t="s">
        <v>239</v>
      </c>
      <c r="B31" s="123" t="s">
        <v>275</v>
      </c>
      <c r="C31" s="136" t="s">
        <v>9</v>
      </c>
      <c r="D31" s="137">
        <v>480000</v>
      </c>
      <c r="E31" s="108" t="s">
        <v>239</v>
      </c>
      <c r="F31" s="109" t="s">
        <v>345</v>
      </c>
      <c r="G31" s="110" t="s">
        <v>9</v>
      </c>
      <c r="H31" s="111">
        <f t="shared" si="0"/>
        <v>740000</v>
      </c>
      <c r="I31" s="239"/>
    </row>
    <row r="32" spans="1:9" ht="34.5" customHeight="1" x14ac:dyDescent="0.2">
      <c r="A32" s="135" t="s">
        <v>241</v>
      </c>
      <c r="B32" s="123" t="s">
        <v>303</v>
      </c>
      <c r="C32" s="136" t="s">
        <v>9</v>
      </c>
      <c r="D32" s="137">
        <v>394000</v>
      </c>
      <c r="E32" s="108" t="s">
        <v>241</v>
      </c>
      <c r="F32" s="109" t="s">
        <v>346</v>
      </c>
      <c r="G32" s="110" t="s">
        <v>9</v>
      </c>
      <c r="H32" s="111">
        <f t="shared" si="0"/>
        <v>610000</v>
      </c>
      <c r="I32" s="239"/>
    </row>
    <row r="33" spans="1:9" ht="39" customHeight="1" x14ac:dyDescent="0.2">
      <c r="A33" s="135" t="s">
        <v>243</v>
      </c>
      <c r="B33" s="123" t="s">
        <v>276</v>
      </c>
      <c r="C33" s="136" t="s">
        <v>9</v>
      </c>
      <c r="D33" s="137">
        <v>197000</v>
      </c>
      <c r="E33" s="108" t="s">
        <v>243</v>
      </c>
      <c r="F33" s="109" t="s">
        <v>347</v>
      </c>
      <c r="G33" s="110" t="s">
        <v>9</v>
      </c>
      <c r="H33" s="111">
        <f t="shared" si="0"/>
        <v>300000</v>
      </c>
      <c r="I33" s="239"/>
    </row>
    <row r="34" spans="1:9" ht="15.75" customHeight="1" x14ac:dyDescent="0.2">
      <c r="A34" s="141">
        <v>46115</v>
      </c>
      <c r="B34" s="142" t="s">
        <v>246</v>
      </c>
      <c r="C34" s="136"/>
      <c r="D34" s="137"/>
      <c r="E34" s="108" t="s">
        <v>203</v>
      </c>
      <c r="F34" s="142" t="s">
        <v>246</v>
      </c>
      <c r="G34" s="136"/>
      <c r="H34" s="111"/>
      <c r="I34" s="239" t="s">
        <v>299</v>
      </c>
    </row>
    <row r="35" spans="1:9" ht="15.75" customHeight="1" x14ac:dyDescent="0.2">
      <c r="A35" s="135" t="s">
        <v>237</v>
      </c>
      <c r="B35" s="123" t="s">
        <v>247</v>
      </c>
      <c r="C35" s="136" t="s">
        <v>9</v>
      </c>
      <c r="D35" s="137">
        <v>514000</v>
      </c>
      <c r="E35" s="108" t="s">
        <v>237</v>
      </c>
      <c r="F35" s="143" t="s">
        <v>247</v>
      </c>
      <c r="G35" s="136" t="s">
        <v>9</v>
      </c>
      <c r="H35" s="111">
        <f t="shared" si="0"/>
        <v>790000</v>
      </c>
      <c r="I35" s="239"/>
    </row>
    <row r="36" spans="1:9" ht="15.75" customHeight="1" x14ac:dyDescent="0.2">
      <c r="A36" s="135" t="s">
        <v>239</v>
      </c>
      <c r="B36" s="123" t="s">
        <v>248</v>
      </c>
      <c r="C36" s="136" t="s">
        <v>9</v>
      </c>
      <c r="D36" s="137">
        <v>429000</v>
      </c>
      <c r="E36" s="108" t="s">
        <v>239</v>
      </c>
      <c r="F36" s="143" t="s">
        <v>248</v>
      </c>
      <c r="G36" s="136" t="s">
        <v>9</v>
      </c>
      <c r="H36" s="111">
        <f t="shared" si="0"/>
        <v>660000</v>
      </c>
      <c r="I36" s="239"/>
    </row>
    <row r="37" spans="1:9" ht="15.75" customHeight="1" x14ac:dyDescent="0.2">
      <c r="A37" s="135" t="s">
        <v>241</v>
      </c>
      <c r="B37" s="123" t="s">
        <v>249</v>
      </c>
      <c r="C37" s="136" t="s">
        <v>9</v>
      </c>
      <c r="D37" s="137">
        <v>360000</v>
      </c>
      <c r="E37" s="108" t="s">
        <v>241</v>
      </c>
      <c r="F37" s="143" t="s">
        <v>249</v>
      </c>
      <c r="G37" s="136" t="s">
        <v>9</v>
      </c>
      <c r="H37" s="111">
        <f t="shared" si="0"/>
        <v>550000</v>
      </c>
      <c r="I37" s="239"/>
    </row>
    <row r="38" spans="1:9" ht="31.5" x14ac:dyDescent="0.2">
      <c r="A38" s="135" t="s">
        <v>243</v>
      </c>
      <c r="B38" s="123" t="s">
        <v>250</v>
      </c>
      <c r="C38" s="136" t="s">
        <v>9</v>
      </c>
      <c r="D38" s="137">
        <v>360000</v>
      </c>
      <c r="E38" s="108" t="s">
        <v>243</v>
      </c>
      <c r="F38" s="143" t="s">
        <v>250</v>
      </c>
      <c r="G38" s="136" t="s">
        <v>9</v>
      </c>
      <c r="H38" s="111">
        <f t="shared" si="0"/>
        <v>550000</v>
      </c>
      <c r="I38" s="239"/>
    </row>
    <row r="39" spans="1:9" ht="15.75" customHeight="1" x14ac:dyDescent="0.2">
      <c r="A39" s="135" t="s">
        <v>251</v>
      </c>
      <c r="B39" s="123" t="s">
        <v>252</v>
      </c>
      <c r="C39" s="136" t="s">
        <v>9</v>
      </c>
      <c r="D39" s="137">
        <v>197000</v>
      </c>
      <c r="E39" s="108" t="s">
        <v>348</v>
      </c>
      <c r="F39" s="143" t="s">
        <v>252</v>
      </c>
      <c r="G39" s="136" t="s">
        <v>9</v>
      </c>
      <c r="H39" s="111">
        <f t="shared" si="0"/>
        <v>300000</v>
      </c>
      <c r="I39" s="239"/>
    </row>
    <row r="40" spans="1:9" x14ac:dyDescent="0.2">
      <c r="A40" s="139">
        <v>4</v>
      </c>
      <c r="B40" s="140" t="s">
        <v>55</v>
      </c>
      <c r="C40" s="136"/>
      <c r="D40" s="137"/>
      <c r="E40" s="113" t="s">
        <v>206</v>
      </c>
      <c r="F40" s="117" t="s">
        <v>169</v>
      </c>
      <c r="G40" s="110"/>
      <c r="H40" s="111"/>
      <c r="I40" s="109"/>
    </row>
    <row r="41" spans="1:9" x14ac:dyDescent="0.2">
      <c r="A41" s="135" t="s">
        <v>237</v>
      </c>
      <c r="B41" s="123" t="s">
        <v>238</v>
      </c>
      <c r="C41" s="136" t="s">
        <v>9</v>
      </c>
      <c r="D41" s="137">
        <v>480000</v>
      </c>
      <c r="E41" s="108" t="s">
        <v>237</v>
      </c>
      <c r="F41" s="109" t="s">
        <v>355</v>
      </c>
      <c r="G41" s="110" t="s">
        <v>9</v>
      </c>
      <c r="H41" s="111">
        <f t="shared" si="0"/>
        <v>740000</v>
      </c>
      <c r="I41" s="239" t="s">
        <v>299</v>
      </c>
    </row>
    <row r="42" spans="1:9" x14ac:dyDescent="0.2">
      <c r="A42" s="135" t="s">
        <v>239</v>
      </c>
      <c r="B42" s="123" t="s">
        <v>240</v>
      </c>
      <c r="C42" s="136" t="s">
        <v>9</v>
      </c>
      <c r="D42" s="137">
        <v>463000</v>
      </c>
      <c r="E42" s="108" t="s">
        <v>239</v>
      </c>
      <c r="F42" s="109" t="s">
        <v>353</v>
      </c>
      <c r="G42" s="110" t="s">
        <v>9</v>
      </c>
      <c r="H42" s="111">
        <f t="shared" si="0"/>
        <v>710000</v>
      </c>
      <c r="I42" s="239"/>
    </row>
    <row r="43" spans="1:9" ht="51" customHeight="1" x14ac:dyDescent="0.2">
      <c r="A43" s="127"/>
      <c r="B43" s="127"/>
      <c r="C43" s="127"/>
      <c r="D43" s="127"/>
      <c r="E43" s="108" t="s">
        <v>241</v>
      </c>
      <c r="F43" s="109" t="s">
        <v>242</v>
      </c>
      <c r="G43" s="110" t="s">
        <v>9</v>
      </c>
      <c r="H43" s="111">
        <f>H37</f>
        <v>550000</v>
      </c>
      <c r="I43" s="109" t="s">
        <v>300</v>
      </c>
    </row>
    <row r="44" spans="1:9" x14ac:dyDescent="0.2">
      <c r="A44" s="135" t="s">
        <v>241</v>
      </c>
      <c r="B44" s="123" t="s">
        <v>253</v>
      </c>
      <c r="C44" s="136" t="s">
        <v>9</v>
      </c>
      <c r="D44" s="137">
        <v>446000</v>
      </c>
      <c r="E44" s="108" t="s">
        <v>243</v>
      </c>
      <c r="F44" s="109" t="s">
        <v>253</v>
      </c>
      <c r="G44" s="110" t="s">
        <v>9</v>
      </c>
      <c r="H44" s="111">
        <f t="shared" si="0"/>
        <v>690000</v>
      </c>
      <c r="I44" s="239" t="s">
        <v>299</v>
      </c>
    </row>
    <row r="45" spans="1:9" x14ac:dyDescent="0.2">
      <c r="A45" s="135" t="s">
        <v>243</v>
      </c>
      <c r="B45" s="123" t="s">
        <v>254</v>
      </c>
      <c r="C45" s="136" t="s">
        <v>9</v>
      </c>
      <c r="D45" s="137">
        <v>429000</v>
      </c>
      <c r="E45" s="108" t="s">
        <v>251</v>
      </c>
      <c r="F45" s="109" t="s">
        <v>254</v>
      </c>
      <c r="G45" s="110" t="s">
        <v>9</v>
      </c>
      <c r="H45" s="111">
        <f t="shared" si="0"/>
        <v>660000</v>
      </c>
      <c r="I45" s="239"/>
    </row>
    <row r="46" spans="1:9" ht="31.5" x14ac:dyDescent="0.2">
      <c r="A46" s="135" t="s">
        <v>251</v>
      </c>
      <c r="B46" s="123" t="s">
        <v>255</v>
      </c>
      <c r="C46" s="136" t="s">
        <v>9</v>
      </c>
      <c r="D46" s="137">
        <v>360000</v>
      </c>
      <c r="E46" s="108" t="s">
        <v>356</v>
      </c>
      <c r="F46" s="123" t="s">
        <v>349</v>
      </c>
      <c r="G46" s="110" t="s">
        <v>9</v>
      </c>
      <c r="H46" s="111">
        <f t="shared" si="0"/>
        <v>550000</v>
      </c>
      <c r="I46" s="239"/>
    </row>
    <row r="47" spans="1:9" x14ac:dyDescent="0.2">
      <c r="A47" s="135" t="s">
        <v>256</v>
      </c>
      <c r="B47" s="123" t="s">
        <v>257</v>
      </c>
      <c r="C47" s="136" t="s">
        <v>9</v>
      </c>
      <c r="D47" s="137">
        <v>197000</v>
      </c>
      <c r="E47" s="108" t="s">
        <v>256</v>
      </c>
      <c r="F47" s="123" t="s">
        <v>257</v>
      </c>
      <c r="G47" s="110" t="s">
        <v>9</v>
      </c>
      <c r="H47" s="111">
        <f t="shared" si="0"/>
        <v>300000</v>
      </c>
      <c r="I47" s="239"/>
    </row>
    <row r="48" spans="1:9" ht="25.5" x14ac:dyDescent="0.2">
      <c r="A48" s="139">
        <v>5</v>
      </c>
      <c r="B48" s="140" t="s">
        <v>144</v>
      </c>
      <c r="C48" s="136"/>
      <c r="D48" s="137"/>
      <c r="E48" s="113" t="s">
        <v>207</v>
      </c>
      <c r="F48" s="140" t="s">
        <v>316</v>
      </c>
      <c r="G48" s="124"/>
      <c r="H48" s="111"/>
      <c r="I48" s="125" t="s">
        <v>315</v>
      </c>
    </row>
    <row r="49" spans="1:9" ht="15.75" customHeight="1" x14ac:dyDescent="0.2">
      <c r="A49" s="135" t="s">
        <v>237</v>
      </c>
      <c r="B49" s="123" t="s">
        <v>247</v>
      </c>
      <c r="C49" s="136" t="s">
        <v>9</v>
      </c>
      <c r="D49" s="137">
        <v>514000</v>
      </c>
      <c r="E49" s="108" t="s">
        <v>237</v>
      </c>
      <c r="F49" s="143" t="s">
        <v>350</v>
      </c>
      <c r="G49" s="124" t="s">
        <v>9</v>
      </c>
      <c r="H49" s="111">
        <f t="shared" ref="H49:H66" si="2">ROUND((D49*1.537),-4)</f>
        <v>790000</v>
      </c>
      <c r="I49" s="239" t="s">
        <v>321</v>
      </c>
    </row>
    <row r="50" spans="1:9" x14ac:dyDescent="0.2">
      <c r="A50" s="135" t="s">
        <v>239</v>
      </c>
      <c r="B50" s="123" t="s">
        <v>248</v>
      </c>
      <c r="C50" s="136" t="s">
        <v>9</v>
      </c>
      <c r="D50" s="137">
        <v>429000</v>
      </c>
      <c r="E50" s="108" t="s">
        <v>239</v>
      </c>
      <c r="F50" s="143" t="s">
        <v>351</v>
      </c>
      <c r="G50" s="124" t="s">
        <v>9</v>
      </c>
      <c r="H50" s="111">
        <f t="shared" si="2"/>
        <v>660000</v>
      </c>
      <c r="I50" s="239"/>
    </row>
    <row r="51" spans="1:9" x14ac:dyDescent="0.2">
      <c r="A51" s="135" t="s">
        <v>241</v>
      </c>
      <c r="B51" s="123" t="s">
        <v>249</v>
      </c>
      <c r="C51" s="136" t="s">
        <v>9</v>
      </c>
      <c r="D51" s="137">
        <v>360000</v>
      </c>
      <c r="E51" s="108" t="s">
        <v>241</v>
      </c>
      <c r="F51" s="123" t="s">
        <v>249</v>
      </c>
      <c r="G51" s="124" t="s">
        <v>9</v>
      </c>
      <c r="H51" s="111">
        <f t="shared" si="2"/>
        <v>550000</v>
      </c>
      <c r="I51" s="239"/>
    </row>
    <row r="52" spans="1:9" ht="31.5" x14ac:dyDescent="0.2">
      <c r="A52" s="135" t="s">
        <v>243</v>
      </c>
      <c r="B52" s="123" t="s">
        <v>258</v>
      </c>
      <c r="C52" s="136" t="s">
        <v>9</v>
      </c>
      <c r="D52" s="137">
        <v>360000</v>
      </c>
      <c r="E52" s="108" t="s">
        <v>243</v>
      </c>
      <c r="F52" s="123" t="s">
        <v>258</v>
      </c>
      <c r="G52" s="110" t="s">
        <v>9</v>
      </c>
      <c r="H52" s="111">
        <f t="shared" si="2"/>
        <v>550000</v>
      </c>
      <c r="I52" s="239"/>
    </row>
    <row r="53" spans="1:9" x14ac:dyDescent="0.2">
      <c r="A53" s="135" t="s">
        <v>251</v>
      </c>
      <c r="B53" s="123" t="s">
        <v>259</v>
      </c>
      <c r="C53" s="136" t="s">
        <v>9</v>
      </c>
      <c r="D53" s="137">
        <v>197000</v>
      </c>
      <c r="E53" s="108" t="s">
        <v>348</v>
      </c>
      <c r="F53" s="109" t="s">
        <v>259</v>
      </c>
      <c r="G53" s="110" t="s">
        <v>9</v>
      </c>
      <c r="H53" s="111">
        <f t="shared" si="2"/>
        <v>300000</v>
      </c>
      <c r="I53" s="109"/>
    </row>
    <row r="54" spans="1:9" ht="31.5" x14ac:dyDescent="0.2">
      <c r="A54" s="139">
        <v>6</v>
      </c>
      <c r="B54" s="140" t="s">
        <v>277</v>
      </c>
      <c r="C54" s="136"/>
      <c r="D54" s="137"/>
      <c r="E54" s="113" t="s">
        <v>208</v>
      </c>
      <c r="F54" s="117" t="s">
        <v>313</v>
      </c>
      <c r="G54" s="110"/>
      <c r="H54" s="111"/>
      <c r="I54" s="125" t="s">
        <v>315</v>
      </c>
    </row>
    <row r="55" spans="1:9" ht="15.75" customHeight="1" x14ac:dyDescent="0.2">
      <c r="A55" s="135" t="s">
        <v>237</v>
      </c>
      <c r="B55" s="123" t="s">
        <v>238</v>
      </c>
      <c r="C55" s="136" t="s">
        <v>9</v>
      </c>
      <c r="D55" s="137">
        <v>514000</v>
      </c>
      <c r="E55" s="108" t="s">
        <v>237</v>
      </c>
      <c r="F55" s="109" t="s">
        <v>352</v>
      </c>
      <c r="G55" s="110" t="s">
        <v>9</v>
      </c>
      <c r="H55" s="111">
        <f t="shared" si="2"/>
        <v>790000</v>
      </c>
      <c r="I55" s="242" t="s">
        <v>299</v>
      </c>
    </row>
    <row r="56" spans="1:9" x14ac:dyDescent="0.2">
      <c r="A56" s="135" t="s">
        <v>239</v>
      </c>
      <c r="B56" s="123" t="s">
        <v>240</v>
      </c>
      <c r="C56" s="136" t="s">
        <v>9</v>
      </c>
      <c r="D56" s="137">
        <v>429000</v>
      </c>
      <c r="E56" s="108" t="s">
        <v>239</v>
      </c>
      <c r="F56" s="109" t="s">
        <v>353</v>
      </c>
      <c r="G56" s="110" t="s">
        <v>9</v>
      </c>
      <c r="H56" s="111">
        <f t="shared" si="2"/>
        <v>660000</v>
      </c>
      <c r="I56" s="242"/>
    </row>
    <row r="57" spans="1:9" ht="69.75" customHeight="1" x14ac:dyDescent="0.2">
      <c r="A57" s="135" t="s">
        <v>241</v>
      </c>
      <c r="B57" s="123" t="s">
        <v>261</v>
      </c>
      <c r="C57" s="136" t="s">
        <v>9</v>
      </c>
      <c r="D57" s="137">
        <v>360000</v>
      </c>
      <c r="E57" s="108" t="s">
        <v>241</v>
      </c>
      <c r="F57" s="109" t="s">
        <v>261</v>
      </c>
      <c r="G57" s="110" t="s">
        <v>9</v>
      </c>
      <c r="H57" s="111">
        <f t="shared" si="2"/>
        <v>550000</v>
      </c>
      <c r="I57" s="242"/>
    </row>
    <row r="58" spans="1:9" ht="63" x14ac:dyDescent="0.2">
      <c r="A58" s="135" t="s">
        <v>243</v>
      </c>
      <c r="B58" s="123" t="s">
        <v>278</v>
      </c>
      <c r="C58" s="136" t="s">
        <v>9</v>
      </c>
      <c r="D58" s="137">
        <v>800000</v>
      </c>
      <c r="E58" s="108" t="s">
        <v>243</v>
      </c>
      <c r="F58" s="123" t="s">
        <v>361</v>
      </c>
      <c r="G58" s="110" t="s">
        <v>9</v>
      </c>
      <c r="H58" s="111">
        <f t="shared" si="2"/>
        <v>1230000</v>
      </c>
      <c r="I58" s="154" t="s">
        <v>332</v>
      </c>
    </row>
    <row r="59" spans="1:9" ht="31.5" x14ac:dyDescent="0.2">
      <c r="A59" s="127"/>
      <c r="B59" s="127"/>
      <c r="C59" s="127"/>
      <c r="D59" s="127"/>
      <c r="E59" s="108" t="s">
        <v>348</v>
      </c>
      <c r="F59" s="123" t="s">
        <v>354</v>
      </c>
      <c r="G59" s="110" t="s">
        <v>9</v>
      </c>
      <c r="H59" s="111">
        <v>240000</v>
      </c>
      <c r="I59" s="242" t="s">
        <v>365</v>
      </c>
    </row>
    <row r="60" spans="1:9" x14ac:dyDescent="0.2">
      <c r="A60" s="135" t="s">
        <v>251</v>
      </c>
      <c r="B60" s="123" t="s">
        <v>263</v>
      </c>
      <c r="C60" s="136" t="s">
        <v>9</v>
      </c>
      <c r="D60" s="137">
        <v>197000</v>
      </c>
      <c r="E60" s="124" t="s">
        <v>251</v>
      </c>
      <c r="F60" s="123" t="s">
        <v>263</v>
      </c>
      <c r="G60" s="110" t="s">
        <v>9</v>
      </c>
      <c r="H60" s="111">
        <f t="shared" si="2"/>
        <v>300000</v>
      </c>
      <c r="I60" s="242"/>
    </row>
    <row r="61" spans="1:9" ht="24.75" customHeight="1" x14ac:dyDescent="0.2">
      <c r="A61" s="139">
        <v>7</v>
      </c>
      <c r="B61" s="140" t="s">
        <v>189</v>
      </c>
      <c r="C61" s="136"/>
      <c r="D61" s="137"/>
      <c r="E61" s="155"/>
      <c r="F61" s="123"/>
      <c r="G61" s="136"/>
      <c r="H61" s="111"/>
      <c r="I61" s="125" t="s">
        <v>363</v>
      </c>
    </row>
    <row r="62" spans="1:9" ht="47.25" x14ac:dyDescent="0.2">
      <c r="A62" s="135"/>
      <c r="B62" s="123" t="s">
        <v>260</v>
      </c>
      <c r="C62" s="136" t="s">
        <v>9</v>
      </c>
      <c r="D62" s="137">
        <v>403000</v>
      </c>
      <c r="E62" s="155" t="s">
        <v>256</v>
      </c>
      <c r="F62" s="123" t="s">
        <v>360</v>
      </c>
      <c r="G62" s="136" t="s">
        <v>9</v>
      </c>
      <c r="H62" s="111">
        <f>ROUND((D62*1.537),-4)</f>
        <v>620000</v>
      </c>
      <c r="I62" s="125" t="s">
        <v>299</v>
      </c>
    </row>
    <row r="63" spans="1:9" ht="31.5" x14ac:dyDescent="0.2">
      <c r="A63" s="139">
        <v>8</v>
      </c>
      <c r="B63" s="140" t="s">
        <v>279</v>
      </c>
      <c r="C63" s="136"/>
      <c r="D63" s="137"/>
      <c r="E63" s="113" t="s">
        <v>304</v>
      </c>
      <c r="F63" s="117" t="s">
        <v>319</v>
      </c>
      <c r="G63" s="110"/>
      <c r="H63" s="111"/>
      <c r="I63" s="125" t="s">
        <v>320</v>
      </c>
    </row>
    <row r="64" spans="1:9" x14ac:dyDescent="0.2">
      <c r="A64" s="135" t="s">
        <v>237</v>
      </c>
      <c r="B64" s="123" t="s">
        <v>238</v>
      </c>
      <c r="C64" s="136" t="s">
        <v>9</v>
      </c>
      <c r="D64" s="137">
        <v>514000</v>
      </c>
      <c r="E64" s="108" t="s">
        <v>237</v>
      </c>
      <c r="F64" s="109" t="s">
        <v>355</v>
      </c>
      <c r="G64" s="110" t="s">
        <v>9</v>
      </c>
      <c r="H64" s="111">
        <f t="shared" si="2"/>
        <v>790000</v>
      </c>
      <c r="I64" s="239" t="s">
        <v>299</v>
      </c>
    </row>
    <row r="65" spans="1:9" x14ac:dyDescent="0.2">
      <c r="A65" s="135" t="s">
        <v>239</v>
      </c>
      <c r="B65" s="123" t="s">
        <v>240</v>
      </c>
      <c r="C65" s="136" t="s">
        <v>9</v>
      </c>
      <c r="D65" s="137">
        <v>429000</v>
      </c>
      <c r="E65" s="108" t="s">
        <v>239</v>
      </c>
      <c r="F65" s="109" t="s">
        <v>353</v>
      </c>
      <c r="G65" s="110" t="s">
        <v>9</v>
      </c>
      <c r="H65" s="111">
        <f t="shared" si="2"/>
        <v>660000</v>
      </c>
      <c r="I65" s="239"/>
    </row>
    <row r="66" spans="1:9" ht="16.5" customHeight="1" x14ac:dyDescent="0.2">
      <c r="A66" s="135" t="s">
        <v>241</v>
      </c>
      <c r="B66" s="123" t="s">
        <v>261</v>
      </c>
      <c r="C66" s="136" t="s">
        <v>9</v>
      </c>
      <c r="D66" s="137">
        <v>360000</v>
      </c>
      <c r="E66" s="108" t="s">
        <v>241</v>
      </c>
      <c r="F66" s="109" t="s">
        <v>261</v>
      </c>
      <c r="G66" s="110" t="s">
        <v>9</v>
      </c>
      <c r="H66" s="111">
        <f t="shared" si="2"/>
        <v>550000</v>
      </c>
      <c r="I66" s="239"/>
    </row>
    <row r="67" spans="1:9" ht="71.25" customHeight="1" x14ac:dyDescent="0.2">
      <c r="A67" s="135" t="s">
        <v>243</v>
      </c>
      <c r="B67" s="123" t="s">
        <v>262</v>
      </c>
      <c r="C67" s="136" t="s">
        <v>9</v>
      </c>
      <c r="D67" s="137">
        <v>403000</v>
      </c>
      <c r="E67" s="108" t="s">
        <v>243</v>
      </c>
      <c r="F67" s="123" t="s">
        <v>361</v>
      </c>
      <c r="G67" s="110" t="s">
        <v>9</v>
      </c>
      <c r="H67" s="111">
        <f t="shared" si="0"/>
        <v>620000</v>
      </c>
      <c r="I67" s="128" t="s">
        <v>299</v>
      </c>
    </row>
    <row r="68" spans="1:9" ht="31.5" x14ac:dyDescent="0.2">
      <c r="A68" s="127"/>
      <c r="B68" s="127"/>
      <c r="C68" s="127"/>
      <c r="D68" s="127"/>
      <c r="E68" s="108" t="s">
        <v>348</v>
      </c>
      <c r="F68" s="123" t="s">
        <v>354</v>
      </c>
      <c r="G68" s="110" t="s">
        <v>9</v>
      </c>
      <c r="H68" s="111">
        <v>240000</v>
      </c>
      <c r="I68" s="240" t="s">
        <v>365</v>
      </c>
    </row>
    <row r="69" spans="1:9" x14ac:dyDescent="0.2">
      <c r="A69" s="135" t="s">
        <v>251</v>
      </c>
      <c r="B69" s="123" t="s">
        <v>263</v>
      </c>
      <c r="C69" s="136" t="s">
        <v>9</v>
      </c>
      <c r="D69" s="137">
        <v>197000</v>
      </c>
      <c r="E69" s="155" t="s">
        <v>251</v>
      </c>
      <c r="F69" s="123" t="s">
        <v>263</v>
      </c>
      <c r="G69" s="110" t="s">
        <v>9</v>
      </c>
      <c r="H69" s="111">
        <f t="shared" ref="H69" si="3">ROUND((D69*1.537),-4)</f>
        <v>300000</v>
      </c>
      <c r="I69" s="241"/>
    </row>
    <row r="70" spans="1:9" ht="25.5" x14ac:dyDescent="0.2">
      <c r="A70" s="139">
        <v>9</v>
      </c>
      <c r="B70" s="140" t="s">
        <v>190</v>
      </c>
      <c r="C70" s="136"/>
      <c r="D70" s="137"/>
      <c r="E70" s="155"/>
      <c r="F70" s="123"/>
      <c r="G70" s="136"/>
      <c r="H70" s="111"/>
      <c r="I70" s="125" t="s">
        <v>363</v>
      </c>
    </row>
    <row r="71" spans="1:9" ht="47.25" x14ac:dyDescent="0.2">
      <c r="A71" s="135"/>
      <c r="B71" s="123" t="s">
        <v>260</v>
      </c>
      <c r="C71" s="136" t="s">
        <v>9</v>
      </c>
      <c r="D71" s="137">
        <v>403000</v>
      </c>
      <c r="E71" s="155" t="s">
        <v>256</v>
      </c>
      <c r="F71" s="123" t="s">
        <v>360</v>
      </c>
      <c r="G71" s="136" t="s">
        <v>9</v>
      </c>
      <c r="H71" s="111">
        <f>ROUND((D71*1.537),-4)</f>
        <v>620000</v>
      </c>
      <c r="I71" s="154" t="s">
        <v>299</v>
      </c>
    </row>
    <row r="72" spans="1:9" ht="25.5" x14ac:dyDescent="0.2">
      <c r="A72" s="126">
        <v>1</v>
      </c>
      <c r="B72" s="140" t="s">
        <v>324</v>
      </c>
      <c r="C72" s="124"/>
      <c r="D72" s="124"/>
      <c r="E72" s="155"/>
      <c r="F72" s="123"/>
      <c r="G72" s="136"/>
      <c r="H72" s="111"/>
      <c r="I72" s="125" t="s">
        <v>363</v>
      </c>
    </row>
    <row r="73" spans="1:9" x14ac:dyDescent="0.2">
      <c r="A73" s="124" t="s">
        <v>237</v>
      </c>
      <c r="B73" s="123" t="s">
        <v>238</v>
      </c>
      <c r="C73" s="124" t="s">
        <v>9</v>
      </c>
      <c r="D73" s="156">
        <v>514000</v>
      </c>
      <c r="E73" s="155"/>
      <c r="F73" s="123"/>
      <c r="G73" s="136"/>
      <c r="H73" s="111"/>
      <c r="I73" s="154"/>
    </row>
    <row r="74" spans="1:9" x14ac:dyDescent="0.2">
      <c r="A74" s="124" t="s">
        <v>239</v>
      </c>
      <c r="B74" s="123" t="s">
        <v>240</v>
      </c>
      <c r="C74" s="124" t="s">
        <v>9</v>
      </c>
      <c r="D74" s="156">
        <v>429000</v>
      </c>
      <c r="E74" s="155"/>
      <c r="F74" s="123"/>
      <c r="G74" s="136"/>
      <c r="H74" s="111"/>
      <c r="I74" s="154"/>
    </row>
    <row r="75" spans="1:9" x14ac:dyDescent="0.2">
      <c r="A75" s="124" t="s">
        <v>241</v>
      </c>
      <c r="B75" s="123" t="s">
        <v>261</v>
      </c>
      <c r="C75" s="124" t="s">
        <v>9</v>
      </c>
      <c r="D75" s="156">
        <v>360000</v>
      </c>
      <c r="E75" s="155"/>
      <c r="F75" s="123"/>
      <c r="G75" s="136"/>
      <c r="H75" s="111"/>
      <c r="I75" s="154"/>
    </row>
    <row r="76" spans="1:9" x14ac:dyDescent="0.2">
      <c r="A76" s="124" t="s">
        <v>243</v>
      </c>
      <c r="B76" s="123" t="s">
        <v>263</v>
      </c>
      <c r="C76" s="124" t="s">
        <v>9</v>
      </c>
      <c r="D76" s="156">
        <v>197000</v>
      </c>
      <c r="E76" s="155"/>
      <c r="F76" s="123"/>
      <c r="G76" s="136"/>
      <c r="H76" s="111"/>
      <c r="I76" s="154"/>
    </row>
    <row r="77" spans="1:9" x14ac:dyDescent="0.2">
      <c r="A77" s="126">
        <v>2</v>
      </c>
      <c r="B77" s="140" t="s">
        <v>325</v>
      </c>
      <c r="C77" s="124"/>
      <c r="D77" s="124"/>
      <c r="E77" s="155"/>
      <c r="F77" s="123"/>
      <c r="G77" s="136"/>
      <c r="H77" s="111"/>
      <c r="I77" s="154"/>
    </row>
    <row r="78" spans="1:9" x14ac:dyDescent="0.2">
      <c r="A78" s="124" t="s">
        <v>237</v>
      </c>
      <c r="B78" s="123" t="s">
        <v>238</v>
      </c>
      <c r="C78" s="124" t="s">
        <v>9</v>
      </c>
      <c r="D78" s="156">
        <v>514000</v>
      </c>
      <c r="E78" s="155"/>
      <c r="F78" s="123"/>
      <c r="G78" s="136"/>
      <c r="H78" s="111"/>
      <c r="I78" s="154"/>
    </row>
    <row r="79" spans="1:9" x14ac:dyDescent="0.2">
      <c r="A79" s="124" t="s">
        <v>239</v>
      </c>
      <c r="B79" s="123" t="s">
        <v>240</v>
      </c>
      <c r="C79" s="124" t="s">
        <v>9</v>
      </c>
      <c r="D79" s="156">
        <v>429000</v>
      </c>
      <c r="E79" s="155"/>
      <c r="F79" s="123"/>
      <c r="G79" s="136"/>
      <c r="H79" s="111"/>
      <c r="I79" s="154"/>
    </row>
    <row r="80" spans="1:9" x14ac:dyDescent="0.2">
      <c r="A80" s="124" t="s">
        <v>241</v>
      </c>
      <c r="B80" s="123" t="s">
        <v>261</v>
      </c>
      <c r="C80" s="124" t="s">
        <v>9</v>
      </c>
      <c r="D80" s="156">
        <v>360000</v>
      </c>
      <c r="E80" s="155"/>
      <c r="F80" s="123"/>
      <c r="G80" s="136"/>
      <c r="H80" s="111"/>
      <c r="I80" s="154"/>
    </row>
    <row r="81" spans="1:9" x14ac:dyDescent="0.2">
      <c r="A81" s="124" t="s">
        <v>243</v>
      </c>
      <c r="B81" s="123" t="s">
        <v>263</v>
      </c>
      <c r="C81" s="124" t="s">
        <v>9</v>
      </c>
      <c r="D81" s="156">
        <v>197000</v>
      </c>
      <c r="E81" s="155"/>
      <c r="F81" s="123"/>
      <c r="G81" s="136"/>
      <c r="H81" s="111"/>
      <c r="I81" s="154"/>
    </row>
    <row r="82" spans="1:9" x14ac:dyDescent="0.2">
      <c r="A82" s="157">
        <v>3</v>
      </c>
      <c r="B82" s="157" t="s">
        <v>327</v>
      </c>
      <c r="C82" s="157"/>
      <c r="D82" s="157"/>
      <c r="E82" s="113" t="s">
        <v>305</v>
      </c>
      <c r="F82" s="117" t="s">
        <v>215</v>
      </c>
      <c r="G82" s="110"/>
      <c r="H82" s="127"/>
      <c r="I82" s="154"/>
    </row>
    <row r="83" spans="1:9" x14ac:dyDescent="0.2">
      <c r="A83" s="124" t="s">
        <v>237</v>
      </c>
      <c r="B83" s="123" t="s">
        <v>326</v>
      </c>
      <c r="C83" s="124" t="s">
        <v>9</v>
      </c>
      <c r="D83" s="156">
        <v>360000</v>
      </c>
      <c r="E83" s="113" t="s">
        <v>357</v>
      </c>
      <c r="F83" s="117" t="s">
        <v>230</v>
      </c>
      <c r="G83" s="110"/>
      <c r="H83" s="127"/>
      <c r="I83" s="154"/>
    </row>
    <row r="84" spans="1:9" x14ac:dyDescent="0.2">
      <c r="A84" s="124"/>
      <c r="B84" s="123"/>
      <c r="C84" s="124"/>
      <c r="D84" s="156"/>
      <c r="E84" s="108" t="s">
        <v>237</v>
      </c>
      <c r="F84" s="109" t="s">
        <v>218</v>
      </c>
      <c r="G84" s="110" t="s">
        <v>9</v>
      </c>
      <c r="H84" s="110">
        <f>H44</f>
        <v>690000</v>
      </c>
      <c r="I84" s="154" t="s">
        <v>333</v>
      </c>
    </row>
    <row r="85" spans="1:9" x14ac:dyDescent="0.2">
      <c r="A85" s="124"/>
      <c r="B85" s="123"/>
      <c r="C85" s="124"/>
      <c r="D85" s="156"/>
      <c r="E85" s="108" t="s">
        <v>239</v>
      </c>
      <c r="F85" s="109" t="s">
        <v>219</v>
      </c>
      <c r="G85" s="110" t="s">
        <v>9</v>
      </c>
      <c r="H85" s="110">
        <f>H45</f>
        <v>660000</v>
      </c>
      <c r="I85" s="154" t="s">
        <v>334</v>
      </c>
    </row>
    <row r="86" spans="1:9" x14ac:dyDescent="0.2">
      <c r="A86" s="124"/>
      <c r="B86" s="123"/>
      <c r="C86" s="124"/>
      <c r="D86" s="156"/>
      <c r="E86" s="108" t="s">
        <v>241</v>
      </c>
      <c r="F86" s="109" t="s">
        <v>220</v>
      </c>
      <c r="G86" s="110" t="s">
        <v>9</v>
      </c>
      <c r="H86" s="110">
        <f>H46</f>
        <v>550000</v>
      </c>
      <c r="I86" s="154" t="s">
        <v>335</v>
      </c>
    </row>
    <row r="87" spans="1:9" x14ac:dyDescent="0.2">
      <c r="A87" s="126"/>
      <c r="B87" s="140"/>
      <c r="C87" s="124"/>
      <c r="D87" s="124"/>
      <c r="E87" s="108" t="s">
        <v>243</v>
      </c>
      <c r="F87" s="109" t="s">
        <v>234</v>
      </c>
      <c r="G87" s="110" t="s">
        <v>9</v>
      </c>
      <c r="H87" s="110">
        <f>H47</f>
        <v>300000</v>
      </c>
      <c r="I87" s="154" t="s">
        <v>336</v>
      </c>
    </row>
    <row r="88" spans="1:9" x14ac:dyDescent="0.2">
      <c r="A88" s="124"/>
      <c r="B88" s="123"/>
      <c r="C88" s="124"/>
      <c r="D88" s="156"/>
      <c r="E88" s="113" t="s">
        <v>358</v>
      </c>
      <c r="F88" s="117" t="s">
        <v>222</v>
      </c>
      <c r="G88" s="110"/>
      <c r="H88" s="127"/>
      <c r="I88" s="154"/>
    </row>
    <row r="89" spans="1:9" x14ac:dyDescent="0.2">
      <c r="A89" s="124"/>
      <c r="B89" s="123"/>
      <c r="C89" s="124"/>
      <c r="D89" s="156"/>
      <c r="E89" s="108" t="s">
        <v>237</v>
      </c>
      <c r="F89" s="109" t="s">
        <v>218</v>
      </c>
      <c r="G89" s="110" t="s">
        <v>9</v>
      </c>
      <c r="H89" s="110">
        <f>H56</f>
        <v>660000</v>
      </c>
      <c r="I89" s="154" t="s">
        <v>338</v>
      </c>
    </row>
    <row r="90" spans="1:9" x14ac:dyDescent="0.2">
      <c r="A90" s="124"/>
      <c r="B90" s="123"/>
      <c r="C90" s="124"/>
      <c r="D90" s="156"/>
      <c r="E90" s="108" t="s">
        <v>239</v>
      </c>
      <c r="F90" s="109" t="s">
        <v>223</v>
      </c>
      <c r="G90" s="110" t="s">
        <v>9</v>
      </c>
      <c r="H90" s="110">
        <f>ROUND((H89*95%),-4)</f>
        <v>630000</v>
      </c>
      <c r="I90" s="154" t="s">
        <v>337</v>
      </c>
    </row>
    <row r="91" spans="1:9" x14ac:dyDescent="0.2">
      <c r="A91" s="124"/>
      <c r="B91" s="123"/>
      <c r="C91" s="124"/>
      <c r="D91" s="156"/>
      <c r="E91" s="108" t="s">
        <v>241</v>
      </c>
      <c r="F91" s="109" t="s">
        <v>220</v>
      </c>
      <c r="G91" s="110" t="s">
        <v>9</v>
      </c>
      <c r="H91" s="110">
        <f>H57</f>
        <v>550000</v>
      </c>
      <c r="I91" s="154" t="s">
        <v>339</v>
      </c>
    </row>
    <row r="92" spans="1:9" x14ac:dyDescent="0.2">
      <c r="A92" s="157"/>
      <c r="B92" s="157"/>
      <c r="C92" s="157"/>
      <c r="D92" s="157"/>
      <c r="E92" s="164" t="s">
        <v>243</v>
      </c>
      <c r="F92" s="158" t="s">
        <v>234</v>
      </c>
      <c r="G92" s="159" t="s">
        <v>9</v>
      </c>
      <c r="H92" s="159">
        <f>H60</f>
        <v>300000</v>
      </c>
      <c r="I92" s="160" t="s">
        <v>340</v>
      </c>
    </row>
    <row r="93" spans="1:9" x14ac:dyDescent="0.2">
      <c r="A93" s="60"/>
      <c r="B93" s="60"/>
      <c r="C93" s="60"/>
      <c r="D93" s="60"/>
      <c r="E93" s="161"/>
      <c r="F93" s="23"/>
      <c r="G93" s="24"/>
      <c r="H93" s="24"/>
      <c r="I93" s="162"/>
    </row>
    <row r="94" spans="1:9" ht="15.75" customHeight="1" x14ac:dyDescent="0.2">
      <c r="A94" s="105" t="s">
        <v>90</v>
      </c>
      <c r="B94" s="163" t="s">
        <v>92</v>
      </c>
      <c r="C94" s="4"/>
      <c r="E94" s="1"/>
      <c r="G94" s="1"/>
    </row>
    <row r="95" spans="1:9" ht="66.75" customHeight="1" x14ac:dyDescent="0.2">
      <c r="A95" s="34"/>
      <c r="B95" s="238" t="s">
        <v>211</v>
      </c>
      <c r="C95" s="238"/>
      <c r="D95" s="238"/>
      <c r="E95" s="238"/>
      <c r="F95" s="238"/>
      <c r="G95" s="238"/>
      <c r="H95" s="238"/>
      <c r="I95" s="238"/>
    </row>
    <row r="96" spans="1:9" ht="20.25" customHeight="1" x14ac:dyDescent="0.2">
      <c r="A96" s="88"/>
      <c r="B96" s="234" t="s">
        <v>193</v>
      </c>
      <c r="C96" s="234"/>
      <c r="D96" s="234"/>
      <c r="E96" s="234"/>
      <c r="F96" s="234"/>
      <c r="G96" s="234"/>
      <c r="H96" s="234"/>
      <c r="I96" s="234"/>
    </row>
    <row r="97" spans="1:9" ht="42" customHeight="1" x14ac:dyDescent="0.2">
      <c r="A97" s="96"/>
      <c r="B97" s="234" t="s">
        <v>209</v>
      </c>
      <c r="C97" s="234"/>
      <c r="D97" s="234"/>
      <c r="E97" s="234"/>
      <c r="F97" s="234"/>
      <c r="G97" s="234"/>
      <c r="H97" s="234"/>
      <c r="I97" s="234"/>
    </row>
    <row r="98" spans="1:9" ht="15.75" customHeight="1" x14ac:dyDescent="0.2">
      <c r="A98" s="2"/>
      <c r="B98" s="234" t="s">
        <v>232</v>
      </c>
      <c r="C98" s="234"/>
      <c r="D98" s="234"/>
      <c r="E98" s="234"/>
      <c r="F98" s="234"/>
      <c r="G98" s="234"/>
      <c r="H98" s="234"/>
      <c r="I98" s="234"/>
    </row>
    <row r="99" spans="1:9" x14ac:dyDescent="0.2">
      <c r="B99" s="106" t="s">
        <v>306</v>
      </c>
      <c r="F99" s="5"/>
    </row>
    <row r="100" spans="1:9" x14ac:dyDescent="0.2">
      <c r="F100" s="5"/>
    </row>
  </sheetData>
  <mergeCells count="21">
    <mergeCell ref="A1:I1"/>
    <mergeCell ref="A2:I2"/>
    <mergeCell ref="I34:I39"/>
    <mergeCell ref="I14:I15"/>
    <mergeCell ref="I16:I20"/>
    <mergeCell ref="I22:I23"/>
    <mergeCell ref="I30:I33"/>
    <mergeCell ref="B97:I97"/>
    <mergeCell ref="B98:I98"/>
    <mergeCell ref="A3:I3"/>
    <mergeCell ref="A5:D5"/>
    <mergeCell ref="E5:I5"/>
    <mergeCell ref="B95:I95"/>
    <mergeCell ref="B96:I96"/>
    <mergeCell ref="I64:I66"/>
    <mergeCell ref="I68:I69"/>
    <mergeCell ref="I41:I42"/>
    <mergeCell ref="I49:I52"/>
    <mergeCell ref="I44:I47"/>
    <mergeCell ref="I55:I57"/>
    <mergeCell ref="I59:I60"/>
  </mergeCells>
  <printOptions horizontalCentered="1"/>
  <pageMargins left="0" right="0.25" top="0.5" bottom="0.25" header="0" footer="0"/>
  <pageSetup paperSize="9" scale="63"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89"/>
  <sheetViews>
    <sheetView zoomScale="70" zoomScaleNormal="70" workbookViewId="0">
      <selection sqref="A1:XFD1048576"/>
    </sheetView>
  </sheetViews>
  <sheetFormatPr defaultColWidth="9.140625" defaultRowHeight="15.75" x14ac:dyDescent="0.2"/>
  <cols>
    <col min="1" max="1" width="9.140625" style="1"/>
    <col min="2" max="2" width="38.140625" style="1" customWidth="1"/>
    <col min="3" max="3" width="20" style="1" customWidth="1"/>
    <col min="4" max="4" width="23.28515625" style="1" customWidth="1"/>
    <col min="5" max="5" width="8.140625" style="2" customWidth="1"/>
    <col min="6" max="6" width="47.42578125" style="1" customWidth="1"/>
    <col min="7" max="7" width="16.85546875" style="4" customWidth="1"/>
    <col min="8" max="8" width="13.140625" style="1" customWidth="1"/>
    <col min="9" max="9" width="13.140625" style="1" hidden="1" customWidth="1"/>
    <col min="10" max="10" width="59.28515625" style="1" customWidth="1"/>
    <col min="11" max="11" width="15.5703125" style="1" customWidth="1"/>
    <col min="12" max="12" width="9" style="1" customWidth="1"/>
    <col min="13" max="16384" width="9.140625" style="1"/>
  </cols>
  <sheetData>
    <row r="1" spans="1:10" ht="18.75" x14ac:dyDescent="0.2">
      <c r="A1" s="224" t="s">
        <v>167</v>
      </c>
      <c r="B1" s="224"/>
      <c r="C1" s="224"/>
      <c r="D1" s="224"/>
      <c r="E1" s="224"/>
      <c r="F1" s="224"/>
      <c r="G1" s="224"/>
      <c r="H1" s="224"/>
      <c r="I1" s="224"/>
      <c r="J1" s="224"/>
    </row>
    <row r="2" spans="1:10" ht="16.5" customHeight="1" x14ac:dyDescent="0.2">
      <c r="A2" s="245" t="s">
        <v>293</v>
      </c>
      <c r="B2" s="245"/>
      <c r="C2" s="245"/>
      <c r="D2" s="245"/>
      <c r="E2" s="245"/>
      <c r="F2" s="245"/>
      <c r="G2" s="245"/>
      <c r="H2" s="245"/>
      <c r="I2" s="245"/>
      <c r="J2" s="245"/>
    </row>
    <row r="3" spans="1:10" ht="30.75" customHeight="1" x14ac:dyDescent="0.2">
      <c r="A3" s="246" t="s">
        <v>309</v>
      </c>
      <c r="B3" s="246"/>
      <c r="C3" s="246"/>
      <c r="D3" s="246"/>
      <c r="E3" s="246"/>
      <c r="F3" s="246"/>
      <c r="G3" s="246"/>
      <c r="H3" s="246"/>
      <c r="I3" s="246"/>
      <c r="J3" s="246"/>
    </row>
    <row r="5" spans="1:10" ht="38.25" customHeight="1" x14ac:dyDescent="0.2">
      <c r="A5" s="235" t="s">
        <v>236</v>
      </c>
      <c r="B5" s="236"/>
      <c r="C5" s="236"/>
      <c r="D5" s="237"/>
      <c r="E5" s="235" t="s">
        <v>245</v>
      </c>
      <c r="F5" s="236"/>
      <c r="G5" s="236"/>
      <c r="H5" s="236"/>
      <c r="I5" s="236"/>
      <c r="J5" s="237"/>
    </row>
    <row r="6" spans="1:10" s="4" customFormat="1" ht="47.25" x14ac:dyDescent="0.2">
      <c r="A6" s="8" t="s">
        <v>0</v>
      </c>
      <c r="B6" s="8" t="s">
        <v>2</v>
      </c>
      <c r="C6" s="8" t="s">
        <v>1</v>
      </c>
      <c r="D6" s="8" t="s">
        <v>235</v>
      </c>
      <c r="E6" s="107" t="s">
        <v>0</v>
      </c>
      <c r="F6" s="8" t="s">
        <v>2</v>
      </c>
      <c r="G6" s="8" t="s">
        <v>1</v>
      </c>
      <c r="H6" s="8" t="s">
        <v>216</v>
      </c>
      <c r="I6" s="8" t="s">
        <v>292</v>
      </c>
      <c r="J6" s="8" t="s">
        <v>231</v>
      </c>
    </row>
    <row r="7" spans="1:10" s="4" customFormat="1" x14ac:dyDescent="0.2">
      <c r="A7" s="144">
        <v>1</v>
      </c>
      <c r="B7" s="145" t="s">
        <v>280</v>
      </c>
      <c r="C7" s="144"/>
      <c r="D7" s="144"/>
      <c r="E7" s="146">
        <v>1</v>
      </c>
      <c r="F7" s="147" t="s">
        <v>155</v>
      </c>
      <c r="G7" s="148"/>
      <c r="H7" s="149"/>
      <c r="I7" s="149"/>
      <c r="J7" s="150"/>
    </row>
    <row r="8" spans="1:10" ht="166.5" customHeight="1" x14ac:dyDescent="0.2">
      <c r="A8" s="135" t="s">
        <v>237</v>
      </c>
      <c r="B8" s="123" t="s">
        <v>238</v>
      </c>
      <c r="C8" s="136" t="s">
        <v>9</v>
      </c>
      <c r="D8" s="137">
        <v>600000</v>
      </c>
      <c r="E8" s="108"/>
      <c r="F8" s="109" t="s">
        <v>26</v>
      </c>
      <c r="G8" s="110" t="s">
        <v>9</v>
      </c>
      <c r="H8" s="111">
        <f>ROUND((D8*1.537),-4)</f>
        <v>920000</v>
      </c>
      <c r="I8" s="138">
        <f>(H8/D8)*100%</f>
        <v>1.5333333333333334</v>
      </c>
      <c r="J8" s="112" t="s">
        <v>294</v>
      </c>
    </row>
    <row r="9" spans="1:10" x14ac:dyDescent="0.2">
      <c r="A9" s="135" t="s">
        <v>239</v>
      </c>
      <c r="B9" s="123" t="s">
        <v>240</v>
      </c>
      <c r="C9" s="136" t="s">
        <v>9</v>
      </c>
      <c r="D9" s="137">
        <v>540000</v>
      </c>
      <c r="E9" s="108"/>
      <c r="F9" s="109" t="s">
        <v>129</v>
      </c>
      <c r="G9" s="110" t="s">
        <v>9</v>
      </c>
      <c r="H9" s="111">
        <f t="shared" ref="H9:H67" si="0">ROUND((D9*1.537),-4)</f>
        <v>830000</v>
      </c>
      <c r="I9" s="138">
        <f t="shared" ref="I9:I69" si="1">(H9/D9)*100%</f>
        <v>1.537037037037037</v>
      </c>
      <c r="J9" s="109" t="s">
        <v>244</v>
      </c>
    </row>
    <row r="10" spans="1:10" x14ac:dyDescent="0.2">
      <c r="A10" s="135" t="s">
        <v>241</v>
      </c>
      <c r="B10" s="123" t="s">
        <v>242</v>
      </c>
      <c r="C10" s="136" t="s">
        <v>9</v>
      </c>
      <c r="D10" s="137">
        <v>429000</v>
      </c>
      <c r="E10" s="108"/>
      <c r="F10" s="109" t="s">
        <v>28</v>
      </c>
      <c r="G10" s="110" t="s">
        <v>9</v>
      </c>
      <c r="H10" s="111">
        <f t="shared" si="0"/>
        <v>660000</v>
      </c>
      <c r="I10" s="138">
        <f t="shared" si="1"/>
        <v>1.5384615384615385</v>
      </c>
      <c r="J10" s="109"/>
    </row>
    <row r="11" spans="1:10" x14ac:dyDescent="0.2">
      <c r="A11" s="135" t="s">
        <v>243</v>
      </c>
      <c r="B11" s="123" t="s">
        <v>234</v>
      </c>
      <c r="C11" s="136" t="s">
        <v>9</v>
      </c>
      <c r="D11" s="137">
        <v>228000</v>
      </c>
      <c r="E11" s="108"/>
      <c r="F11" s="109" t="s">
        <v>136</v>
      </c>
      <c r="G11" s="110" t="s">
        <v>9</v>
      </c>
      <c r="H11" s="111">
        <f t="shared" si="0"/>
        <v>350000</v>
      </c>
      <c r="I11" s="138">
        <f t="shared" si="1"/>
        <v>1.5350877192982457</v>
      </c>
      <c r="J11" s="109"/>
    </row>
    <row r="12" spans="1:10" ht="37.5" customHeight="1" x14ac:dyDescent="0.2">
      <c r="A12" s="139">
        <v>2</v>
      </c>
      <c r="B12" s="140" t="s">
        <v>194</v>
      </c>
      <c r="C12" s="136"/>
      <c r="D12" s="137"/>
      <c r="E12" s="113">
        <v>2</v>
      </c>
      <c r="F12" s="114" t="s">
        <v>194</v>
      </c>
      <c r="G12" s="115"/>
      <c r="H12" s="111"/>
      <c r="I12" s="138"/>
      <c r="J12" s="109"/>
    </row>
    <row r="13" spans="1:10" ht="47.25" x14ac:dyDescent="0.2">
      <c r="A13" s="141">
        <v>46024</v>
      </c>
      <c r="B13" s="142" t="s">
        <v>264</v>
      </c>
      <c r="C13" s="136"/>
      <c r="D13" s="137"/>
      <c r="E13" s="141">
        <v>46024</v>
      </c>
      <c r="F13" s="116" t="s">
        <v>264</v>
      </c>
      <c r="G13" s="110"/>
      <c r="H13" s="111"/>
      <c r="I13" s="138"/>
      <c r="J13" s="109"/>
    </row>
    <row r="14" spans="1:10" s="4" customFormat="1" ht="48" customHeight="1" x14ac:dyDescent="0.2">
      <c r="A14" s="135" t="s">
        <v>237</v>
      </c>
      <c r="B14" s="123" t="s">
        <v>265</v>
      </c>
      <c r="C14" s="136" t="s">
        <v>9</v>
      </c>
      <c r="D14" s="137">
        <v>800000</v>
      </c>
      <c r="E14" s="135"/>
      <c r="F14" s="109" t="s">
        <v>281</v>
      </c>
      <c r="G14" s="110" t="s">
        <v>9</v>
      </c>
      <c r="H14" s="111">
        <f t="shared" si="0"/>
        <v>1230000</v>
      </c>
      <c r="I14" s="138">
        <f t="shared" si="1"/>
        <v>1.5375000000000001</v>
      </c>
      <c r="J14" s="239" t="s">
        <v>296</v>
      </c>
    </row>
    <row r="15" spans="1:10" ht="41.25" customHeight="1" x14ac:dyDescent="0.2">
      <c r="A15" s="135" t="s">
        <v>239</v>
      </c>
      <c r="B15" s="123" t="s">
        <v>266</v>
      </c>
      <c r="C15" s="136" t="s">
        <v>9</v>
      </c>
      <c r="D15" s="137">
        <v>520000</v>
      </c>
      <c r="E15" s="135"/>
      <c r="F15" s="109" t="s">
        <v>282</v>
      </c>
      <c r="G15" s="110" t="s">
        <v>9</v>
      </c>
      <c r="H15" s="111">
        <f t="shared" si="0"/>
        <v>800000</v>
      </c>
      <c r="I15" s="138">
        <f t="shared" si="1"/>
        <v>1.5384615384615385</v>
      </c>
      <c r="J15" s="239"/>
    </row>
    <row r="16" spans="1:10" x14ac:dyDescent="0.2">
      <c r="A16" s="141">
        <v>46055</v>
      </c>
      <c r="B16" s="142" t="s">
        <v>267</v>
      </c>
      <c r="C16" s="136" t="s">
        <v>179</v>
      </c>
      <c r="D16" s="137">
        <v>56000</v>
      </c>
      <c r="E16" s="141">
        <v>46055</v>
      </c>
      <c r="F16" s="117" t="s">
        <v>267</v>
      </c>
      <c r="G16" s="115" t="s">
        <v>179</v>
      </c>
      <c r="H16" s="111">
        <f t="shared" si="0"/>
        <v>90000</v>
      </c>
      <c r="I16" s="138">
        <f t="shared" si="1"/>
        <v>1.6071428571428572</v>
      </c>
      <c r="J16" s="239" t="s">
        <v>295</v>
      </c>
    </row>
    <row r="17" spans="1:10" ht="31.5" x14ac:dyDescent="0.2">
      <c r="A17" s="141">
        <v>46083</v>
      </c>
      <c r="B17" s="142" t="s">
        <v>186</v>
      </c>
      <c r="C17" s="136" t="s">
        <v>179</v>
      </c>
      <c r="D17" s="137">
        <v>48000</v>
      </c>
      <c r="E17" s="141">
        <v>46083</v>
      </c>
      <c r="F17" s="116" t="s">
        <v>186</v>
      </c>
      <c r="G17" s="110" t="s">
        <v>179</v>
      </c>
      <c r="H17" s="111">
        <f t="shared" si="0"/>
        <v>70000</v>
      </c>
      <c r="I17" s="138">
        <f t="shared" si="1"/>
        <v>1.4583333333333333</v>
      </c>
      <c r="J17" s="239"/>
    </row>
    <row r="18" spans="1:10" ht="31.5" x14ac:dyDescent="0.2">
      <c r="A18" s="141">
        <v>46114</v>
      </c>
      <c r="B18" s="142" t="s">
        <v>180</v>
      </c>
      <c r="C18" s="136" t="s">
        <v>179</v>
      </c>
      <c r="D18" s="137">
        <v>40000</v>
      </c>
      <c r="E18" s="141">
        <v>46114</v>
      </c>
      <c r="F18" s="116" t="s">
        <v>180</v>
      </c>
      <c r="G18" s="110" t="s">
        <v>179</v>
      </c>
      <c r="H18" s="111">
        <f t="shared" si="0"/>
        <v>60000</v>
      </c>
      <c r="I18" s="138">
        <f t="shared" si="1"/>
        <v>1.5</v>
      </c>
      <c r="J18" s="239"/>
    </row>
    <row r="19" spans="1:10" s="4" customFormat="1" ht="31.5" x14ac:dyDescent="0.2">
      <c r="A19" s="141">
        <v>46144</v>
      </c>
      <c r="B19" s="142" t="s">
        <v>187</v>
      </c>
      <c r="C19" s="136" t="s">
        <v>179</v>
      </c>
      <c r="D19" s="137">
        <v>28000</v>
      </c>
      <c r="E19" s="141">
        <v>46144</v>
      </c>
      <c r="F19" s="116" t="s">
        <v>187</v>
      </c>
      <c r="G19" s="110" t="s">
        <v>179</v>
      </c>
      <c r="H19" s="111">
        <f t="shared" si="0"/>
        <v>40000</v>
      </c>
      <c r="I19" s="138">
        <f t="shared" si="1"/>
        <v>1.4285714285714286</v>
      </c>
      <c r="J19" s="239"/>
    </row>
    <row r="20" spans="1:10" ht="63" x14ac:dyDescent="0.2">
      <c r="A20" s="141">
        <v>46175</v>
      </c>
      <c r="B20" s="142" t="s">
        <v>181</v>
      </c>
      <c r="C20" s="136" t="s">
        <v>179</v>
      </c>
      <c r="D20" s="137">
        <v>8000</v>
      </c>
      <c r="E20" s="141">
        <v>46175</v>
      </c>
      <c r="F20" s="118" t="s">
        <v>181</v>
      </c>
      <c r="G20" s="115" t="s">
        <v>179</v>
      </c>
      <c r="H20" s="111">
        <f t="shared" si="0"/>
        <v>10000</v>
      </c>
      <c r="I20" s="138">
        <f t="shared" si="1"/>
        <v>1.25</v>
      </c>
      <c r="J20" s="239"/>
    </row>
    <row r="21" spans="1:10" ht="31.5" x14ac:dyDescent="0.2">
      <c r="A21" s="141">
        <v>46205</v>
      </c>
      <c r="B21" s="142" t="s">
        <v>268</v>
      </c>
      <c r="C21" s="136"/>
      <c r="D21" s="137"/>
      <c r="E21" s="141">
        <v>46205</v>
      </c>
      <c r="F21" s="116" t="s">
        <v>268</v>
      </c>
      <c r="G21" s="110"/>
      <c r="H21" s="111"/>
      <c r="I21" s="138"/>
      <c r="J21" s="153"/>
    </row>
    <row r="22" spans="1:10" ht="45" customHeight="1" x14ac:dyDescent="0.2">
      <c r="A22" s="135" t="s">
        <v>237</v>
      </c>
      <c r="B22" s="123" t="s">
        <v>265</v>
      </c>
      <c r="C22" s="136" t="s">
        <v>9</v>
      </c>
      <c r="D22" s="137">
        <v>800000</v>
      </c>
      <c r="E22" s="135"/>
      <c r="F22" s="109" t="s">
        <v>281</v>
      </c>
      <c r="G22" s="110" t="s">
        <v>9</v>
      </c>
      <c r="H22" s="111">
        <f t="shared" si="0"/>
        <v>1230000</v>
      </c>
      <c r="I22" s="138">
        <f t="shared" si="1"/>
        <v>1.5375000000000001</v>
      </c>
      <c r="J22" s="239" t="s">
        <v>296</v>
      </c>
    </row>
    <row r="23" spans="1:10" ht="45" customHeight="1" x14ac:dyDescent="0.2">
      <c r="A23" s="135" t="s">
        <v>239</v>
      </c>
      <c r="B23" s="123" t="s">
        <v>266</v>
      </c>
      <c r="C23" s="136" t="s">
        <v>9</v>
      </c>
      <c r="D23" s="137">
        <v>520000</v>
      </c>
      <c r="E23" s="135"/>
      <c r="F23" s="109" t="s">
        <v>282</v>
      </c>
      <c r="G23" s="110" t="s">
        <v>9</v>
      </c>
      <c r="H23" s="111">
        <f t="shared" si="0"/>
        <v>800000</v>
      </c>
      <c r="I23" s="138">
        <f t="shared" si="1"/>
        <v>1.5384615384615385</v>
      </c>
      <c r="J23" s="239"/>
    </row>
    <row r="24" spans="1:10" x14ac:dyDescent="0.2">
      <c r="A24" s="139">
        <v>3</v>
      </c>
      <c r="B24" s="140" t="s">
        <v>3</v>
      </c>
      <c r="C24" s="136"/>
      <c r="D24" s="137"/>
      <c r="E24" s="113">
        <v>3</v>
      </c>
      <c r="F24" s="117" t="s">
        <v>3</v>
      </c>
      <c r="G24" s="110"/>
      <c r="H24" s="111"/>
      <c r="I24" s="138"/>
      <c r="J24" s="109"/>
    </row>
    <row r="25" spans="1:10" x14ac:dyDescent="0.2">
      <c r="A25" s="141">
        <v>46025</v>
      </c>
      <c r="B25" s="142" t="s">
        <v>269</v>
      </c>
      <c r="C25" s="136"/>
      <c r="D25" s="137"/>
      <c r="E25" s="119" t="s">
        <v>200</v>
      </c>
      <c r="F25" s="116" t="s">
        <v>269</v>
      </c>
      <c r="G25" s="110"/>
      <c r="H25" s="111"/>
      <c r="I25" s="138"/>
      <c r="J25" s="109"/>
    </row>
    <row r="26" spans="1:10" ht="47.25" x14ac:dyDescent="0.2">
      <c r="A26" s="135"/>
      <c r="B26" s="123" t="s">
        <v>270</v>
      </c>
      <c r="C26" s="136" t="s">
        <v>156</v>
      </c>
      <c r="D26" s="137">
        <v>800000</v>
      </c>
      <c r="E26" s="113"/>
      <c r="F26" s="120" t="s">
        <v>283</v>
      </c>
      <c r="G26" s="110" t="s">
        <v>156</v>
      </c>
      <c r="H26" s="111">
        <f t="shared" si="0"/>
        <v>1230000</v>
      </c>
      <c r="I26" s="138">
        <f t="shared" si="1"/>
        <v>1.5375000000000001</v>
      </c>
      <c r="J26" s="109" t="s">
        <v>301</v>
      </c>
    </row>
    <row r="27" spans="1:10" ht="47.25" x14ac:dyDescent="0.2">
      <c r="A27" s="141">
        <v>46056</v>
      </c>
      <c r="B27" s="142" t="s">
        <v>271</v>
      </c>
      <c r="C27" s="136"/>
      <c r="D27" s="137"/>
      <c r="E27" s="119" t="s">
        <v>201</v>
      </c>
      <c r="F27" s="116" t="s">
        <v>271</v>
      </c>
      <c r="G27" s="110"/>
      <c r="H27" s="111"/>
      <c r="I27" s="138"/>
      <c r="J27" s="109"/>
    </row>
    <row r="28" spans="1:10" ht="63" x14ac:dyDescent="0.2">
      <c r="A28" s="135"/>
      <c r="B28" s="123" t="s">
        <v>272</v>
      </c>
      <c r="C28" s="136" t="s">
        <v>9</v>
      </c>
      <c r="D28" s="137">
        <v>800000</v>
      </c>
      <c r="E28" s="108"/>
      <c r="F28" s="109" t="s">
        <v>284</v>
      </c>
      <c r="G28" s="110" t="s">
        <v>9</v>
      </c>
      <c r="H28" s="111">
        <f t="shared" si="0"/>
        <v>1230000</v>
      </c>
      <c r="I28" s="138">
        <f t="shared" si="1"/>
        <v>1.5375000000000001</v>
      </c>
      <c r="J28" s="109" t="s">
        <v>302</v>
      </c>
    </row>
    <row r="29" spans="1:10" ht="31.5" x14ac:dyDescent="0.2">
      <c r="A29" s="141">
        <v>46084</v>
      </c>
      <c r="B29" s="142" t="s">
        <v>273</v>
      </c>
      <c r="C29" s="136"/>
      <c r="D29" s="137"/>
      <c r="E29" s="119" t="s">
        <v>202</v>
      </c>
      <c r="F29" s="116" t="s">
        <v>285</v>
      </c>
      <c r="G29" s="110"/>
      <c r="H29" s="111"/>
      <c r="I29" s="138"/>
      <c r="J29" s="109"/>
    </row>
    <row r="30" spans="1:10" s="4" customFormat="1" ht="46.5" customHeight="1" x14ac:dyDescent="0.2">
      <c r="A30" s="135" t="s">
        <v>237</v>
      </c>
      <c r="B30" s="123" t="s">
        <v>274</v>
      </c>
      <c r="C30" s="136" t="s">
        <v>9</v>
      </c>
      <c r="D30" s="137">
        <v>600000</v>
      </c>
      <c r="E30" s="113"/>
      <c r="F30" s="109" t="s">
        <v>286</v>
      </c>
      <c r="G30" s="110" t="s">
        <v>9</v>
      </c>
      <c r="H30" s="111">
        <f t="shared" si="0"/>
        <v>920000</v>
      </c>
      <c r="I30" s="138">
        <f t="shared" si="1"/>
        <v>1.5333333333333334</v>
      </c>
      <c r="J30" s="239" t="s">
        <v>299</v>
      </c>
    </row>
    <row r="31" spans="1:10" ht="36.75" customHeight="1" x14ac:dyDescent="0.2">
      <c r="A31" s="135" t="s">
        <v>239</v>
      </c>
      <c r="B31" s="123" t="s">
        <v>275</v>
      </c>
      <c r="C31" s="136" t="s">
        <v>9</v>
      </c>
      <c r="D31" s="137">
        <v>480000</v>
      </c>
      <c r="E31" s="108"/>
      <c r="F31" s="109" t="s">
        <v>287</v>
      </c>
      <c r="G31" s="110" t="s">
        <v>9</v>
      </c>
      <c r="H31" s="111">
        <f t="shared" si="0"/>
        <v>740000</v>
      </c>
      <c r="I31" s="138">
        <f t="shared" si="1"/>
        <v>1.5416666666666667</v>
      </c>
      <c r="J31" s="239"/>
    </row>
    <row r="32" spans="1:10" ht="34.5" customHeight="1" x14ac:dyDescent="0.2">
      <c r="A32" s="135" t="s">
        <v>241</v>
      </c>
      <c r="B32" s="123" t="s">
        <v>303</v>
      </c>
      <c r="C32" s="136" t="s">
        <v>9</v>
      </c>
      <c r="D32" s="137">
        <v>394000</v>
      </c>
      <c r="E32" s="108"/>
      <c r="F32" s="109" t="s">
        <v>288</v>
      </c>
      <c r="G32" s="110" t="s">
        <v>9</v>
      </c>
      <c r="H32" s="111">
        <f t="shared" si="0"/>
        <v>610000</v>
      </c>
      <c r="I32" s="138">
        <f t="shared" si="1"/>
        <v>1.5482233502538072</v>
      </c>
      <c r="J32" s="239"/>
    </row>
    <row r="33" spans="1:10" ht="39" customHeight="1" x14ac:dyDescent="0.2">
      <c r="A33" s="135" t="s">
        <v>243</v>
      </c>
      <c r="B33" s="123" t="s">
        <v>276</v>
      </c>
      <c r="C33" s="136" t="s">
        <v>9</v>
      </c>
      <c r="D33" s="137">
        <v>197000</v>
      </c>
      <c r="E33" s="108"/>
      <c r="F33" s="109" t="s">
        <v>289</v>
      </c>
      <c r="G33" s="110" t="s">
        <v>9</v>
      </c>
      <c r="H33" s="111">
        <f t="shared" si="0"/>
        <v>300000</v>
      </c>
      <c r="I33" s="138">
        <f t="shared" si="1"/>
        <v>1.5228426395939085</v>
      </c>
      <c r="J33" s="239"/>
    </row>
    <row r="34" spans="1:10" ht="15.75" customHeight="1" x14ac:dyDescent="0.2">
      <c r="A34" s="141">
        <v>46115</v>
      </c>
      <c r="B34" s="142" t="s">
        <v>246</v>
      </c>
      <c r="C34" s="136"/>
      <c r="D34" s="137"/>
      <c r="E34" s="108" t="s">
        <v>203</v>
      </c>
      <c r="F34" s="142" t="s">
        <v>246</v>
      </c>
      <c r="G34" s="136"/>
      <c r="H34" s="111"/>
      <c r="I34" s="138"/>
      <c r="J34" s="239" t="s">
        <v>299</v>
      </c>
    </row>
    <row r="35" spans="1:10" ht="15.75" customHeight="1" x14ac:dyDescent="0.2">
      <c r="A35" s="135" t="s">
        <v>237</v>
      </c>
      <c r="B35" s="123" t="s">
        <v>247</v>
      </c>
      <c r="C35" s="136" t="s">
        <v>9</v>
      </c>
      <c r="D35" s="137">
        <v>514000</v>
      </c>
      <c r="E35" s="108"/>
      <c r="F35" s="143" t="s">
        <v>137</v>
      </c>
      <c r="G35" s="136" t="s">
        <v>9</v>
      </c>
      <c r="H35" s="111">
        <f t="shared" si="0"/>
        <v>790000</v>
      </c>
      <c r="I35" s="138">
        <f t="shared" si="1"/>
        <v>1.5369649805447472</v>
      </c>
      <c r="J35" s="239"/>
    </row>
    <row r="36" spans="1:10" ht="15.75" customHeight="1" x14ac:dyDescent="0.2">
      <c r="A36" s="135" t="s">
        <v>239</v>
      </c>
      <c r="B36" s="123" t="s">
        <v>248</v>
      </c>
      <c r="C36" s="136" t="s">
        <v>9</v>
      </c>
      <c r="D36" s="137">
        <v>429000</v>
      </c>
      <c r="E36" s="108"/>
      <c r="F36" s="143" t="s">
        <v>138</v>
      </c>
      <c r="G36" s="136" t="s">
        <v>9</v>
      </c>
      <c r="H36" s="111">
        <f t="shared" si="0"/>
        <v>660000</v>
      </c>
      <c r="I36" s="138">
        <f t="shared" si="1"/>
        <v>1.5384615384615385</v>
      </c>
      <c r="J36" s="239"/>
    </row>
    <row r="37" spans="1:10" ht="15.75" customHeight="1" x14ac:dyDescent="0.2">
      <c r="A37" s="135" t="s">
        <v>241</v>
      </c>
      <c r="B37" s="123" t="s">
        <v>249</v>
      </c>
      <c r="C37" s="136" t="s">
        <v>9</v>
      </c>
      <c r="D37" s="137">
        <v>360000</v>
      </c>
      <c r="E37" s="108"/>
      <c r="F37" s="143" t="s">
        <v>139</v>
      </c>
      <c r="G37" s="136" t="s">
        <v>9</v>
      </c>
      <c r="H37" s="111">
        <f t="shared" si="0"/>
        <v>550000</v>
      </c>
      <c r="I37" s="138">
        <f t="shared" si="1"/>
        <v>1.5277777777777777</v>
      </c>
      <c r="J37" s="239"/>
    </row>
    <row r="38" spans="1:10" ht="31.5" x14ac:dyDescent="0.2">
      <c r="A38" s="135" t="s">
        <v>243</v>
      </c>
      <c r="B38" s="123" t="s">
        <v>250</v>
      </c>
      <c r="C38" s="136" t="s">
        <v>9</v>
      </c>
      <c r="D38" s="137">
        <v>360000</v>
      </c>
      <c r="E38" s="108"/>
      <c r="F38" s="143" t="s">
        <v>140</v>
      </c>
      <c r="G38" s="136" t="s">
        <v>9</v>
      </c>
      <c r="H38" s="111">
        <f t="shared" si="0"/>
        <v>550000</v>
      </c>
      <c r="I38" s="138">
        <f t="shared" si="1"/>
        <v>1.5277777777777777</v>
      </c>
      <c r="J38" s="239"/>
    </row>
    <row r="39" spans="1:10" ht="15.75" customHeight="1" x14ac:dyDescent="0.2">
      <c r="A39" s="135" t="s">
        <v>251</v>
      </c>
      <c r="B39" s="123" t="s">
        <v>252</v>
      </c>
      <c r="C39" s="136" t="s">
        <v>9</v>
      </c>
      <c r="D39" s="137">
        <v>197000</v>
      </c>
      <c r="E39" s="108"/>
      <c r="F39" s="143" t="s">
        <v>141</v>
      </c>
      <c r="G39" s="136" t="s">
        <v>9</v>
      </c>
      <c r="H39" s="111">
        <f t="shared" si="0"/>
        <v>300000</v>
      </c>
      <c r="I39" s="138">
        <f t="shared" si="1"/>
        <v>1.5228426395939085</v>
      </c>
      <c r="J39" s="239"/>
    </row>
    <row r="40" spans="1:10" x14ac:dyDescent="0.2">
      <c r="A40" s="139">
        <v>4</v>
      </c>
      <c r="B40" s="140" t="s">
        <v>55</v>
      </c>
      <c r="C40" s="136"/>
      <c r="D40" s="137"/>
      <c r="E40" s="113" t="s">
        <v>206</v>
      </c>
      <c r="F40" s="117" t="s">
        <v>169</v>
      </c>
      <c r="G40" s="110"/>
      <c r="H40" s="111"/>
      <c r="I40" s="138"/>
      <c r="J40" s="109"/>
    </row>
    <row r="41" spans="1:10" x14ac:dyDescent="0.2">
      <c r="A41" s="135" t="s">
        <v>237</v>
      </c>
      <c r="B41" s="123" t="s">
        <v>238</v>
      </c>
      <c r="C41" s="136" t="s">
        <v>9</v>
      </c>
      <c r="D41" s="137">
        <v>480000</v>
      </c>
      <c r="E41" s="113"/>
      <c r="F41" s="109" t="s">
        <v>47</v>
      </c>
      <c r="G41" s="110" t="s">
        <v>9</v>
      </c>
      <c r="H41" s="111">
        <f t="shared" si="0"/>
        <v>740000</v>
      </c>
      <c r="I41" s="138">
        <f t="shared" si="1"/>
        <v>1.5416666666666667</v>
      </c>
      <c r="J41" s="239" t="s">
        <v>299</v>
      </c>
    </row>
    <row r="42" spans="1:10" x14ac:dyDescent="0.2">
      <c r="A42" s="135" t="s">
        <v>239</v>
      </c>
      <c r="B42" s="123" t="s">
        <v>240</v>
      </c>
      <c r="C42" s="136" t="s">
        <v>9</v>
      </c>
      <c r="D42" s="137">
        <v>463000</v>
      </c>
      <c r="E42" s="108"/>
      <c r="F42" s="109" t="s">
        <v>170</v>
      </c>
      <c r="G42" s="110" t="s">
        <v>9</v>
      </c>
      <c r="H42" s="111">
        <f t="shared" si="0"/>
        <v>710000</v>
      </c>
      <c r="I42" s="138">
        <f t="shared" si="1"/>
        <v>1.5334773218142548</v>
      </c>
      <c r="J42" s="239"/>
    </row>
    <row r="43" spans="1:10" ht="51" customHeight="1" x14ac:dyDescent="0.2">
      <c r="A43" s="121"/>
      <c r="B43" s="122"/>
      <c r="C43" s="122"/>
      <c r="D43" s="122"/>
      <c r="E43" s="108"/>
      <c r="F43" s="109" t="s">
        <v>45</v>
      </c>
      <c r="G43" s="110" t="s">
        <v>9</v>
      </c>
      <c r="H43" s="111">
        <v>580000</v>
      </c>
      <c r="I43" s="138"/>
      <c r="J43" s="109" t="s">
        <v>300</v>
      </c>
    </row>
    <row r="44" spans="1:10" x14ac:dyDescent="0.2">
      <c r="A44" s="135" t="s">
        <v>241</v>
      </c>
      <c r="B44" s="123" t="s">
        <v>253</v>
      </c>
      <c r="C44" s="136" t="s">
        <v>9</v>
      </c>
      <c r="D44" s="137">
        <v>446000</v>
      </c>
      <c r="E44" s="108"/>
      <c r="F44" s="109" t="s">
        <v>142</v>
      </c>
      <c r="G44" s="110" t="s">
        <v>9</v>
      </c>
      <c r="H44" s="111">
        <f t="shared" si="0"/>
        <v>690000</v>
      </c>
      <c r="I44" s="138">
        <f t="shared" si="1"/>
        <v>1.547085201793722</v>
      </c>
      <c r="J44" s="239" t="s">
        <v>299</v>
      </c>
    </row>
    <row r="45" spans="1:10" x14ac:dyDescent="0.2">
      <c r="A45" s="135" t="s">
        <v>243</v>
      </c>
      <c r="B45" s="123" t="s">
        <v>254</v>
      </c>
      <c r="C45" s="136" t="s">
        <v>9</v>
      </c>
      <c r="D45" s="137">
        <v>429000</v>
      </c>
      <c r="E45" s="108"/>
      <c r="F45" s="109" t="s">
        <v>143</v>
      </c>
      <c r="G45" s="110" t="s">
        <v>9</v>
      </c>
      <c r="H45" s="111">
        <f t="shared" si="0"/>
        <v>660000</v>
      </c>
      <c r="I45" s="138">
        <f t="shared" si="1"/>
        <v>1.5384615384615385</v>
      </c>
      <c r="J45" s="239"/>
    </row>
    <row r="46" spans="1:10" ht="31.5" x14ac:dyDescent="0.2">
      <c r="A46" s="135" t="s">
        <v>251</v>
      </c>
      <c r="B46" s="123" t="s">
        <v>255</v>
      </c>
      <c r="C46" s="136" t="s">
        <v>9</v>
      </c>
      <c r="D46" s="137">
        <v>360000</v>
      </c>
      <c r="E46" s="113"/>
      <c r="F46" s="123" t="s">
        <v>290</v>
      </c>
      <c r="G46" s="110" t="s">
        <v>9</v>
      </c>
      <c r="H46" s="111">
        <f t="shared" si="0"/>
        <v>550000</v>
      </c>
      <c r="I46" s="138">
        <f t="shared" si="1"/>
        <v>1.5277777777777777</v>
      </c>
      <c r="J46" s="239"/>
    </row>
    <row r="47" spans="1:10" x14ac:dyDescent="0.2">
      <c r="A47" s="135" t="s">
        <v>256</v>
      </c>
      <c r="B47" s="123" t="s">
        <v>257</v>
      </c>
      <c r="C47" s="136" t="s">
        <v>9</v>
      </c>
      <c r="D47" s="137">
        <v>197000</v>
      </c>
      <c r="E47" s="108"/>
      <c r="F47" s="123" t="s">
        <v>57</v>
      </c>
      <c r="G47" s="110" t="s">
        <v>9</v>
      </c>
      <c r="H47" s="111">
        <f t="shared" si="0"/>
        <v>300000</v>
      </c>
      <c r="I47" s="138">
        <f t="shared" si="1"/>
        <v>1.5228426395939085</v>
      </c>
      <c r="J47" s="239"/>
    </row>
    <row r="48" spans="1:10" ht="25.5" x14ac:dyDescent="0.2">
      <c r="A48" s="139">
        <v>5</v>
      </c>
      <c r="B48" s="140" t="s">
        <v>144</v>
      </c>
      <c r="C48" s="136"/>
      <c r="D48" s="137"/>
      <c r="E48" s="113" t="s">
        <v>207</v>
      </c>
      <c r="F48" s="140" t="s">
        <v>316</v>
      </c>
      <c r="G48" s="124"/>
      <c r="H48" s="111"/>
      <c r="I48" s="138"/>
      <c r="J48" s="154" t="s">
        <v>315</v>
      </c>
    </row>
    <row r="49" spans="1:10" x14ac:dyDescent="0.2">
      <c r="A49" s="135" t="s">
        <v>237</v>
      </c>
      <c r="B49" s="123" t="s">
        <v>247</v>
      </c>
      <c r="C49" s="136" t="s">
        <v>9</v>
      </c>
      <c r="D49" s="137">
        <v>514000</v>
      </c>
      <c r="E49" s="108"/>
      <c r="F49" s="143" t="s">
        <v>317</v>
      </c>
      <c r="G49" s="124" t="s">
        <v>9</v>
      </c>
      <c r="H49" s="111">
        <f t="shared" ref="H49:H66" si="2">ROUND((D49*1.537),-4)</f>
        <v>790000</v>
      </c>
      <c r="I49" s="138">
        <f t="shared" ref="I49:I66" si="3">(H49/D49)*100%</f>
        <v>1.5369649805447472</v>
      </c>
      <c r="J49" s="239" t="s">
        <v>321</v>
      </c>
    </row>
    <row r="50" spans="1:10" x14ac:dyDescent="0.2">
      <c r="A50" s="135" t="s">
        <v>239</v>
      </c>
      <c r="B50" s="123" t="s">
        <v>248</v>
      </c>
      <c r="C50" s="136" t="s">
        <v>9</v>
      </c>
      <c r="D50" s="137">
        <v>429000</v>
      </c>
      <c r="E50" s="108"/>
      <c r="F50" s="143" t="s">
        <v>318</v>
      </c>
      <c r="G50" s="124" t="s">
        <v>9</v>
      </c>
      <c r="H50" s="111">
        <f t="shared" si="2"/>
        <v>660000</v>
      </c>
      <c r="I50" s="138">
        <f t="shared" si="3"/>
        <v>1.5384615384615385</v>
      </c>
      <c r="J50" s="239"/>
    </row>
    <row r="51" spans="1:10" x14ac:dyDescent="0.2">
      <c r="A51" s="135" t="s">
        <v>241</v>
      </c>
      <c r="B51" s="123" t="s">
        <v>249</v>
      </c>
      <c r="C51" s="136" t="s">
        <v>9</v>
      </c>
      <c r="D51" s="137">
        <v>360000</v>
      </c>
      <c r="E51" s="108"/>
      <c r="F51" s="123" t="s">
        <v>139</v>
      </c>
      <c r="G51" s="124" t="s">
        <v>9</v>
      </c>
      <c r="H51" s="111">
        <f t="shared" si="2"/>
        <v>550000</v>
      </c>
      <c r="I51" s="138">
        <f t="shared" si="3"/>
        <v>1.5277777777777777</v>
      </c>
      <c r="J51" s="239"/>
    </row>
    <row r="52" spans="1:10" ht="31.5" x14ac:dyDescent="0.2">
      <c r="A52" s="135" t="s">
        <v>243</v>
      </c>
      <c r="B52" s="123" t="s">
        <v>258</v>
      </c>
      <c r="C52" s="136" t="s">
        <v>9</v>
      </c>
      <c r="D52" s="137">
        <v>360000</v>
      </c>
      <c r="E52" s="113"/>
      <c r="F52" s="123" t="s">
        <v>210</v>
      </c>
      <c r="G52" s="115" t="s">
        <v>9</v>
      </c>
      <c r="H52" s="111">
        <f t="shared" si="2"/>
        <v>550000</v>
      </c>
      <c r="I52" s="138">
        <f t="shared" si="3"/>
        <v>1.5277777777777777</v>
      </c>
      <c r="J52" s="239"/>
    </row>
    <row r="53" spans="1:10" x14ac:dyDescent="0.2">
      <c r="A53" s="135" t="s">
        <v>251</v>
      </c>
      <c r="B53" s="123" t="s">
        <v>259</v>
      </c>
      <c r="C53" s="136" t="s">
        <v>9</v>
      </c>
      <c r="D53" s="137">
        <v>197000</v>
      </c>
      <c r="E53" s="108"/>
      <c r="F53" s="109" t="s">
        <v>146</v>
      </c>
      <c r="G53" s="110" t="s">
        <v>9</v>
      </c>
      <c r="H53" s="111">
        <f t="shared" si="2"/>
        <v>300000</v>
      </c>
      <c r="I53" s="138">
        <f t="shared" si="3"/>
        <v>1.5228426395939085</v>
      </c>
      <c r="J53" s="109"/>
    </row>
    <row r="54" spans="1:10" ht="31.5" x14ac:dyDescent="0.2">
      <c r="A54" s="139">
        <v>6</v>
      </c>
      <c r="B54" s="140" t="s">
        <v>277</v>
      </c>
      <c r="C54" s="136"/>
      <c r="D54" s="137"/>
      <c r="E54" s="113" t="s">
        <v>208</v>
      </c>
      <c r="F54" s="117" t="s">
        <v>313</v>
      </c>
      <c r="G54" s="110"/>
      <c r="H54" s="111"/>
      <c r="I54" s="138"/>
      <c r="J54" s="125" t="s">
        <v>315</v>
      </c>
    </row>
    <row r="55" spans="1:10" ht="15.75" customHeight="1" x14ac:dyDescent="0.2">
      <c r="A55" s="135" t="s">
        <v>237</v>
      </c>
      <c r="B55" s="123" t="s">
        <v>238</v>
      </c>
      <c r="C55" s="136" t="s">
        <v>9</v>
      </c>
      <c r="D55" s="137">
        <v>514000</v>
      </c>
      <c r="E55" s="108"/>
      <c r="F55" s="109" t="s">
        <v>314</v>
      </c>
      <c r="G55" s="110" t="s">
        <v>9</v>
      </c>
      <c r="H55" s="111">
        <f t="shared" si="2"/>
        <v>790000</v>
      </c>
      <c r="I55" s="138">
        <f t="shared" si="3"/>
        <v>1.5369649805447472</v>
      </c>
      <c r="J55" s="242" t="s">
        <v>299</v>
      </c>
    </row>
    <row r="56" spans="1:10" x14ac:dyDescent="0.2">
      <c r="A56" s="135" t="s">
        <v>239</v>
      </c>
      <c r="B56" s="123" t="s">
        <v>240</v>
      </c>
      <c r="C56" s="136" t="s">
        <v>9</v>
      </c>
      <c r="D56" s="137">
        <v>429000</v>
      </c>
      <c r="E56" s="108"/>
      <c r="F56" s="109" t="s">
        <v>170</v>
      </c>
      <c r="G56" s="110" t="s">
        <v>9</v>
      </c>
      <c r="H56" s="111">
        <f t="shared" si="2"/>
        <v>660000</v>
      </c>
      <c r="I56" s="138">
        <f t="shared" si="3"/>
        <v>1.5384615384615385</v>
      </c>
      <c r="J56" s="242"/>
    </row>
    <row r="57" spans="1:10" ht="69.75" customHeight="1" x14ac:dyDescent="0.2">
      <c r="A57" s="135" t="s">
        <v>241</v>
      </c>
      <c r="B57" s="123" t="s">
        <v>261</v>
      </c>
      <c r="C57" s="136" t="s">
        <v>9</v>
      </c>
      <c r="D57" s="137">
        <v>360000</v>
      </c>
      <c r="E57" s="108"/>
      <c r="F57" s="109" t="s">
        <v>145</v>
      </c>
      <c r="G57" s="110" t="s">
        <v>9</v>
      </c>
      <c r="H57" s="111">
        <f t="shared" si="2"/>
        <v>550000</v>
      </c>
      <c r="I57" s="138">
        <f t="shared" si="3"/>
        <v>1.5277777777777777</v>
      </c>
      <c r="J57" s="242"/>
    </row>
    <row r="58" spans="1:10" ht="63.75" x14ac:dyDescent="0.2">
      <c r="A58" s="135" t="s">
        <v>243</v>
      </c>
      <c r="B58" s="123" t="s">
        <v>278</v>
      </c>
      <c r="C58" s="136" t="s">
        <v>9</v>
      </c>
      <c r="D58" s="137">
        <v>800000</v>
      </c>
      <c r="E58" s="126"/>
      <c r="F58" s="123" t="s">
        <v>359</v>
      </c>
      <c r="G58" s="110" t="s">
        <v>9</v>
      </c>
      <c r="H58" s="111">
        <f t="shared" si="2"/>
        <v>1230000</v>
      </c>
      <c r="I58" s="138">
        <f t="shared" si="3"/>
        <v>1.5375000000000001</v>
      </c>
      <c r="J58" s="125" t="s">
        <v>297</v>
      </c>
    </row>
    <row r="59" spans="1:10" ht="31.5" x14ac:dyDescent="0.2">
      <c r="A59" s="121"/>
      <c r="B59" s="122"/>
      <c r="C59" s="122"/>
      <c r="D59" s="122"/>
      <c r="E59" s="124"/>
      <c r="F59" s="123" t="s">
        <v>291</v>
      </c>
      <c r="G59" s="110" t="s">
        <v>9</v>
      </c>
      <c r="H59" s="111">
        <v>240000</v>
      </c>
      <c r="I59" s="138"/>
      <c r="J59" s="242" t="s">
        <v>299</v>
      </c>
    </row>
    <row r="60" spans="1:10" x14ac:dyDescent="0.2">
      <c r="A60" s="135" t="s">
        <v>251</v>
      </c>
      <c r="B60" s="123" t="s">
        <v>263</v>
      </c>
      <c r="C60" s="136" t="s">
        <v>9</v>
      </c>
      <c r="D60" s="137">
        <v>197000</v>
      </c>
      <c r="E60" s="124"/>
      <c r="F60" s="123" t="s">
        <v>75</v>
      </c>
      <c r="G60" s="110" t="s">
        <v>9</v>
      </c>
      <c r="H60" s="111">
        <f t="shared" si="2"/>
        <v>300000</v>
      </c>
      <c r="I60" s="138">
        <f t="shared" si="3"/>
        <v>1.5228426395939085</v>
      </c>
      <c r="J60" s="242"/>
    </row>
    <row r="61" spans="1:10" x14ac:dyDescent="0.2">
      <c r="A61" s="139">
        <v>7</v>
      </c>
      <c r="B61" s="140" t="s">
        <v>189</v>
      </c>
      <c r="C61" s="136"/>
      <c r="D61" s="137"/>
      <c r="E61" s="108"/>
    </row>
    <row r="62" spans="1:10" ht="47.25" x14ac:dyDescent="0.2">
      <c r="A62" s="135"/>
      <c r="B62" s="123" t="s">
        <v>260</v>
      </c>
      <c r="C62" s="136" t="s">
        <v>9</v>
      </c>
      <c r="D62" s="137">
        <v>403000</v>
      </c>
      <c r="E62" s="127"/>
      <c r="F62" s="143" t="s">
        <v>362</v>
      </c>
      <c r="G62" s="136" t="s">
        <v>9</v>
      </c>
      <c r="H62" s="111">
        <f>ROUND((D62*1.537),-4)</f>
        <v>620000</v>
      </c>
      <c r="I62" s="138"/>
      <c r="J62" s="125" t="s">
        <v>299</v>
      </c>
    </row>
    <row r="63" spans="1:10" ht="31.5" x14ac:dyDescent="0.2">
      <c r="A63" s="139">
        <v>8</v>
      </c>
      <c r="B63" s="140" t="s">
        <v>279</v>
      </c>
      <c r="C63" s="136"/>
      <c r="D63" s="137"/>
      <c r="E63" s="113" t="s">
        <v>304</v>
      </c>
      <c r="F63" s="117" t="s">
        <v>319</v>
      </c>
      <c r="G63" s="110"/>
      <c r="H63" s="111"/>
      <c r="I63" s="138"/>
      <c r="J63" s="125" t="s">
        <v>320</v>
      </c>
    </row>
    <row r="64" spans="1:10" x14ac:dyDescent="0.2">
      <c r="A64" s="135" t="s">
        <v>237</v>
      </c>
      <c r="B64" s="123" t="s">
        <v>238</v>
      </c>
      <c r="C64" s="136" t="s">
        <v>9</v>
      </c>
      <c r="D64" s="137">
        <v>514000</v>
      </c>
      <c r="E64" s="108"/>
      <c r="F64" s="109" t="s">
        <v>47</v>
      </c>
      <c r="G64" s="110" t="s">
        <v>9</v>
      </c>
      <c r="H64" s="111">
        <f t="shared" si="2"/>
        <v>790000</v>
      </c>
      <c r="I64" s="138">
        <f t="shared" si="3"/>
        <v>1.5369649805447472</v>
      </c>
      <c r="J64" s="239" t="s">
        <v>299</v>
      </c>
    </row>
    <row r="65" spans="1:10" x14ac:dyDescent="0.2">
      <c r="A65" s="135" t="s">
        <v>239</v>
      </c>
      <c r="B65" s="123" t="s">
        <v>240</v>
      </c>
      <c r="C65" s="136" t="s">
        <v>9</v>
      </c>
      <c r="D65" s="137">
        <v>429000</v>
      </c>
      <c r="E65" s="108"/>
      <c r="F65" s="109" t="s">
        <v>170</v>
      </c>
      <c r="G65" s="110" t="s">
        <v>9</v>
      </c>
      <c r="H65" s="111">
        <f t="shared" si="2"/>
        <v>660000</v>
      </c>
      <c r="I65" s="138">
        <f t="shared" si="3"/>
        <v>1.5384615384615385</v>
      </c>
      <c r="J65" s="239"/>
    </row>
    <row r="66" spans="1:10" ht="16.5" customHeight="1" x14ac:dyDescent="0.2">
      <c r="A66" s="135" t="s">
        <v>241</v>
      </c>
      <c r="B66" s="123" t="s">
        <v>261</v>
      </c>
      <c r="C66" s="136" t="s">
        <v>9</v>
      </c>
      <c r="D66" s="137">
        <v>360000</v>
      </c>
      <c r="E66" s="122"/>
      <c r="F66" s="109" t="s">
        <v>145</v>
      </c>
      <c r="G66" s="110" t="s">
        <v>9</v>
      </c>
      <c r="H66" s="111">
        <f t="shared" si="2"/>
        <v>550000</v>
      </c>
      <c r="I66" s="138">
        <f t="shared" si="3"/>
        <v>1.5277777777777777</v>
      </c>
      <c r="J66" s="239"/>
    </row>
    <row r="67" spans="1:10" ht="93.75" customHeight="1" x14ac:dyDescent="0.2">
      <c r="A67" s="135" t="s">
        <v>243</v>
      </c>
      <c r="B67" s="123" t="s">
        <v>262</v>
      </c>
      <c r="C67" s="136" t="s">
        <v>9</v>
      </c>
      <c r="D67" s="137">
        <v>403000</v>
      </c>
      <c r="E67" s="122"/>
      <c r="F67" s="123" t="s">
        <v>359</v>
      </c>
      <c r="G67" s="110" t="s">
        <v>9</v>
      </c>
      <c r="H67" s="111">
        <f t="shared" si="0"/>
        <v>620000</v>
      </c>
      <c r="I67" s="138">
        <f t="shared" si="1"/>
        <v>1.5384615384615385</v>
      </c>
      <c r="J67" s="128" t="s">
        <v>298</v>
      </c>
    </row>
    <row r="68" spans="1:10" ht="31.5" x14ac:dyDescent="0.2">
      <c r="A68" s="121"/>
      <c r="B68" s="122"/>
      <c r="C68" s="122"/>
      <c r="D68" s="122"/>
      <c r="E68" s="122"/>
      <c r="F68" s="123" t="s">
        <v>291</v>
      </c>
      <c r="G68" s="110" t="s">
        <v>9</v>
      </c>
      <c r="H68" s="111">
        <v>240000</v>
      </c>
      <c r="I68" s="138"/>
      <c r="J68" s="241" t="s">
        <v>299</v>
      </c>
    </row>
    <row r="69" spans="1:10" x14ac:dyDescent="0.2">
      <c r="A69" s="135" t="s">
        <v>251</v>
      </c>
      <c r="B69" s="123" t="s">
        <v>263</v>
      </c>
      <c r="C69" s="136" t="s">
        <v>9</v>
      </c>
      <c r="D69" s="137">
        <v>197000</v>
      </c>
      <c r="E69" s="122"/>
      <c r="F69" s="123" t="s">
        <v>75</v>
      </c>
      <c r="G69" s="110" t="s">
        <v>9</v>
      </c>
      <c r="H69" s="111">
        <f t="shared" ref="H69" si="4">ROUND((D69*1.537),-4)</f>
        <v>300000</v>
      </c>
      <c r="I69" s="138">
        <f t="shared" si="1"/>
        <v>1.5228426395939085</v>
      </c>
      <c r="J69" s="241"/>
    </row>
    <row r="70" spans="1:10" x14ac:dyDescent="0.2">
      <c r="A70" s="139">
        <v>9</v>
      </c>
      <c r="B70" s="140" t="s">
        <v>190</v>
      </c>
      <c r="C70" s="136"/>
      <c r="D70" s="137"/>
      <c r="E70" s="122"/>
    </row>
    <row r="71" spans="1:10" ht="47.25" x14ac:dyDescent="0.2">
      <c r="A71" s="135"/>
      <c r="B71" s="123" t="s">
        <v>260</v>
      </c>
      <c r="C71" s="136" t="s">
        <v>9</v>
      </c>
      <c r="D71" s="137">
        <v>403000</v>
      </c>
      <c r="E71" s="122"/>
      <c r="F71" s="143" t="s">
        <v>362</v>
      </c>
      <c r="G71" s="136" t="s">
        <v>9</v>
      </c>
      <c r="H71" s="111">
        <f>ROUND((D71*1.537),-4)</f>
        <v>620000</v>
      </c>
      <c r="I71" s="138"/>
      <c r="J71" s="125" t="s">
        <v>299</v>
      </c>
    </row>
    <row r="72" spans="1:10" x14ac:dyDescent="0.2">
      <c r="A72" s="127"/>
      <c r="B72" s="127"/>
      <c r="C72" s="127"/>
      <c r="D72" s="127"/>
      <c r="E72" s="113" t="s">
        <v>305</v>
      </c>
      <c r="F72" s="117" t="s">
        <v>215</v>
      </c>
      <c r="G72" s="110"/>
      <c r="H72" s="127"/>
      <c r="I72" s="127"/>
      <c r="J72" s="154"/>
    </row>
    <row r="73" spans="1:10" x14ac:dyDescent="0.2">
      <c r="A73" s="127"/>
      <c r="B73" s="127"/>
      <c r="C73" s="127"/>
      <c r="D73" s="127"/>
      <c r="E73" s="113" t="s">
        <v>357</v>
      </c>
      <c r="F73" s="117" t="s">
        <v>230</v>
      </c>
      <c r="G73" s="110"/>
      <c r="H73" s="127"/>
      <c r="I73" s="127"/>
      <c r="J73" s="154"/>
    </row>
    <row r="74" spans="1:10" x14ac:dyDescent="0.2">
      <c r="A74" s="127"/>
      <c r="B74" s="127"/>
      <c r="C74" s="127"/>
      <c r="D74" s="127"/>
      <c r="E74" s="113"/>
      <c r="F74" s="109" t="s">
        <v>218</v>
      </c>
      <c r="G74" s="110" t="s">
        <v>9</v>
      </c>
      <c r="H74" s="110">
        <v>690000</v>
      </c>
      <c r="I74" s="127"/>
      <c r="J74" s="247" t="s">
        <v>299</v>
      </c>
    </row>
    <row r="75" spans="1:10" x14ac:dyDescent="0.2">
      <c r="A75" s="127"/>
      <c r="B75" s="127"/>
      <c r="C75" s="127"/>
      <c r="D75" s="127"/>
      <c r="E75" s="113"/>
      <c r="F75" s="109" t="s">
        <v>219</v>
      </c>
      <c r="G75" s="110" t="s">
        <v>9</v>
      </c>
      <c r="H75" s="110">
        <v>660000</v>
      </c>
      <c r="I75" s="127"/>
      <c r="J75" s="247"/>
    </row>
    <row r="76" spans="1:10" x14ac:dyDescent="0.2">
      <c r="A76" s="127"/>
      <c r="B76" s="127"/>
      <c r="C76" s="127"/>
      <c r="D76" s="127"/>
      <c r="E76" s="113"/>
      <c r="F76" s="109" t="s">
        <v>220</v>
      </c>
      <c r="G76" s="110" t="s">
        <v>9</v>
      </c>
      <c r="H76" s="110">
        <v>550000</v>
      </c>
      <c r="I76" s="127"/>
      <c r="J76" s="247"/>
    </row>
    <row r="77" spans="1:10" x14ac:dyDescent="0.2">
      <c r="A77" s="127"/>
      <c r="B77" s="127"/>
      <c r="C77" s="127"/>
      <c r="D77" s="127"/>
      <c r="E77" s="113"/>
      <c r="F77" s="109" t="s">
        <v>234</v>
      </c>
      <c r="G77" s="110" t="s">
        <v>9</v>
      </c>
      <c r="H77" s="110">
        <v>300000</v>
      </c>
      <c r="I77" s="127"/>
      <c r="J77" s="247"/>
    </row>
    <row r="78" spans="1:10" x14ac:dyDescent="0.2">
      <c r="A78" s="127"/>
      <c r="B78" s="127"/>
      <c r="C78" s="127"/>
      <c r="D78" s="127"/>
      <c r="E78" s="113" t="s">
        <v>358</v>
      </c>
      <c r="F78" s="117" t="s">
        <v>222</v>
      </c>
      <c r="G78" s="110"/>
      <c r="H78" s="127"/>
      <c r="I78" s="127"/>
      <c r="J78" s="154"/>
    </row>
    <row r="79" spans="1:10" x14ac:dyDescent="0.2">
      <c r="A79" s="127"/>
      <c r="B79" s="127"/>
      <c r="C79" s="127"/>
      <c r="D79" s="127"/>
      <c r="E79" s="113"/>
      <c r="F79" s="109" t="s">
        <v>218</v>
      </c>
      <c r="G79" s="110" t="s">
        <v>9</v>
      </c>
      <c r="H79" s="110">
        <v>660000</v>
      </c>
      <c r="I79" s="127"/>
      <c r="J79" s="247" t="s">
        <v>299</v>
      </c>
    </row>
    <row r="80" spans="1:10" x14ac:dyDescent="0.2">
      <c r="A80" s="127"/>
      <c r="B80" s="127"/>
      <c r="C80" s="127"/>
      <c r="D80" s="127"/>
      <c r="E80" s="113"/>
      <c r="F80" s="109" t="s">
        <v>223</v>
      </c>
      <c r="G80" s="110" t="s">
        <v>9</v>
      </c>
      <c r="H80" s="110">
        <v>620000</v>
      </c>
      <c r="I80" s="127"/>
      <c r="J80" s="247"/>
    </row>
    <row r="81" spans="1:10" x14ac:dyDescent="0.2">
      <c r="A81" s="127"/>
      <c r="B81" s="127"/>
      <c r="C81" s="127"/>
      <c r="D81" s="127"/>
      <c r="E81" s="113"/>
      <c r="F81" s="109" t="s">
        <v>220</v>
      </c>
      <c r="G81" s="110" t="s">
        <v>9</v>
      </c>
      <c r="H81" s="110">
        <v>550000</v>
      </c>
      <c r="I81" s="127"/>
      <c r="J81" s="247"/>
    </row>
    <row r="82" spans="1:10" x14ac:dyDescent="0.2">
      <c r="A82" s="129"/>
      <c r="B82" s="129"/>
      <c r="C82" s="129"/>
      <c r="D82" s="129"/>
      <c r="E82" s="130"/>
      <c r="F82" s="131" t="s">
        <v>234</v>
      </c>
      <c r="G82" s="132" t="s">
        <v>9</v>
      </c>
      <c r="H82" s="132">
        <v>300000</v>
      </c>
      <c r="I82" s="129"/>
      <c r="J82" s="248"/>
    </row>
    <row r="83" spans="1:10" ht="15.75" customHeight="1" x14ac:dyDescent="0.2">
      <c r="A83" s="105" t="s">
        <v>90</v>
      </c>
      <c r="B83" s="133" t="s">
        <v>92</v>
      </c>
      <c r="C83" s="4"/>
      <c r="E83" s="1"/>
      <c r="G83" s="1"/>
    </row>
    <row r="84" spans="1:10" ht="66.75" customHeight="1" x14ac:dyDescent="0.2">
      <c r="A84" s="34"/>
      <c r="B84" s="238" t="s">
        <v>211</v>
      </c>
      <c r="C84" s="238"/>
      <c r="D84" s="238"/>
      <c r="E84" s="238"/>
      <c r="F84" s="238"/>
      <c r="G84" s="238"/>
      <c r="H84" s="238"/>
      <c r="I84" s="238"/>
      <c r="J84" s="238"/>
    </row>
    <row r="85" spans="1:10" ht="20.25" customHeight="1" x14ac:dyDescent="0.2">
      <c r="A85" s="88"/>
      <c r="B85" s="234" t="s">
        <v>193</v>
      </c>
      <c r="C85" s="234"/>
      <c r="D85" s="234"/>
      <c r="E85" s="234"/>
      <c r="F85" s="234"/>
      <c r="G85" s="234"/>
      <c r="H85" s="234"/>
      <c r="I85" s="234"/>
      <c r="J85" s="234"/>
    </row>
    <row r="86" spans="1:10" ht="42" customHeight="1" x14ac:dyDescent="0.2">
      <c r="A86" s="96"/>
      <c r="B86" s="234" t="s">
        <v>209</v>
      </c>
      <c r="C86" s="234"/>
      <c r="D86" s="234"/>
      <c r="E86" s="234"/>
      <c r="F86" s="234"/>
      <c r="G86" s="234"/>
      <c r="H86" s="234"/>
      <c r="I86" s="234"/>
      <c r="J86" s="234"/>
    </row>
    <row r="87" spans="1:10" ht="15.75" customHeight="1" x14ac:dyDescent="0.2">
      <c r="A87" s="2"/>
      <c r="B87" s="234" t="s">
        <v>232</v>
      </c>
      <c r="C87" s="234"/>
      <c r="D87" s="234"/>
      <c r="E87" s="234"/>
      <c r="F87" s="234"/>
      <c r="G87" s="234"/>
      <c r="H87" s="234"/>
      <c r="I87" s="234"/>
      <c r="J87" s="234"/>
    </row>
    <row r="88" spans="1:10" x14ac:dyDescent="0.2">
      <c r="B88" s="106" t="s">
        <v>306</v>
      </c>
      <c r="F88" s="5"/>
    </row>
    <row r="89" spans="1:10" x14ac:dyDescent="0.2">
      <c r="F89" s="5"/>
    </row>
  </sheetData>
  <mergeCells count="23">
    <mergeCell ref="B87:J87"/>
    <mergeCell ref="J74:J77"/>
    <mergeCell ref="J79:J82"/>
    <mergeCell ref="B84:J84"/>
    <mergeCell ref="B85:J85"/>
    <mergeCell ref="B86:J86"/>
    <mergeCell ref="J68:J69"/>
    <mergeCell ref="J16:J20"/>
    <mergeCell ref="J22:J23"/>
    <mergeCell ref="J30:J33"/>
    <mergeCell ref="J34:J39"/>
    <mergeCell ref="J41:J42"/>
    <mergeCell ref="J44:J47"/>
    <mergeCell ref="J49:J52"/>
    <mergeCell ref="J55:J57"/>
    <mergeCell ref="J59:J60"/>
    <mergeCell ref="J64:J66"/>
    <mergeCell ref="J14:J15"/>
    <mergeCell ref="A1:J1"/>
    <mergeCell ref="A2:J2"/>
    <mergeCell ref="A3:J3"/>
    <mergeCell ref="A5:D5"/>
    <mergeCell ref="E5:J5"/>
  </mergeCells>
  <printOptions horizontalCentered="1"/>
  <pageMargins left="0" right="0.25" top="0.5" bottom="0.25" header="0" footer="0"/>
  <pageSetup paperSize="9" scale="55"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D86"/>
  <sheetViews>
    <sheetView zoomScale="70" zoomScaleNormal="70" workbookViewId="0">
      <selection activeCell="C14" sqref="C14"/>
    </sheetView>
  </sheetViews>
  <sheetFormatPr defaultColWidth="9.140625" defaultRowHeight="15.75" x14ac:dyDescent="0.2"/>
  <cols>
    <col min="1" max="1" width="11.42578125" style="2" customWidth="1"/>
    <col min="2" max="2" width="77.7109375" style="1" customWidth="1"/>
    <col min="3" max="3" width="16.140625" style="166" customWidth="1"/>
    <col min="4" max="4" width="23.28515625" style="1" customWidth="1"/>
    <col min="5" max="5" width="9" style="1" customWidth="1"/>
    <col min="6" max="16384" width="9.140625" style="1"/>
  </cols>
  <sheetData>
    <row r="1" spans="1:4" ht="18.75" x14ac:dyDescent="0.2">
      <c r="A1" s="224" t="s">
        <v>167</v>
      </c>
      <c r="B1" s="224"/>
      <c r="C1" s="224"/>
      <c r="D1" s="224"/>
    </row>
    <row r="2" spans="1:4" ht="31.5" customHeight="1" x14ac:dyDescent="0.2">
      <c r="A2" s="245" t="s">
        <v>308</v>
      </c>
      <c r="B2" s="245"/>
      <c r="C2" s="245"/>
      <c r="D2" s="245"/>
    </row>
    <row r="3" spans="1:4" ht="30.75" customHeight="1" x14ac:dyDescent="0.2">
      <c r="A3" s="226" t="s">
        <v>307</v>
      </c>
      <c r="B3" s="226"/>
      <c r="C3" s="226"/>
      <c r="D3" s="226"/>
    </row>
    <row r="5" spans="1:4" s="4" customFormat="1" ht="38.25" customHeight="1" x14ac:dyDescent="0.2">
      <c r="A5" s="107" t="s">
        <v>0</v>
      </c>
      <c r="B5" s="8" t="s">
        <v>2</v>
      </c>
      <c r="C5" s="8" t="s">
        <v>1</v>
      </c>
      <c r="D5" s="8" t="s">
        <v>216</v>
      </c>
    </row>
    <row r="6" spans="1:4" s="4" customFormat="1" ht="25.5" customHeight="1" x14ac:dyDescent="0.2">
      <c r="A6" s="146">
        <v>1</v>
      </c>
      <c r="B6" s="147" t="s">
        <v>155</v>
      </c>
      <c r="C6" s="148"/>
      <c r="D6" s="149"/>
    </row>
    <row r="7" spans="1:4" ht="25.5" customHeight="1" x14ac:dyDescent="0.2">
      <c r="A7" s="108"/>
      <c r="B7" s="109" t="s">
        <v>26</v>
      </c>
      <c r="C7" s="110" t="s">
        <v>9</v>
      </c>
      <c r="D7" s="111">
        <v>920000</v>
      </c>
    </row>
    <row r="8" spans="1:4" ht="25.5" customHeight="1" x14ac:dyDescent="0.2">
      <c r="A8" s="108"/>
      <c r="B8" s="109" t="s">
        <v>129</v>
      </c>
      <c r="C8" s="110" t="s">
        <v>9</v>
      </c>
      <c r="D8" s="111">
        <v>830000</v>
      </c>
    </row>
    <row r="9" spans="1:4" ht="25.5" customHeight="1" x14ac:dyDescent="0.2">
      <c r="A9" s="108"/>
      <c r="B9" s="109" t="s">
        <v>28</v>
      </c>
      <c r="C9" s="110" t="s">
        <v>9</v>
      </c>
      <c r="D9" s="111">
        <v>660000</v>
      </c>
    </row>
    <row r="10" spans="1:4" ht="25.5" customHeight="1" x14ac:dyDescent="0.2">
      <c r="A10" s="108"/>
      <c r="B10" s="109" t="s">
        <v>136</v>
      </c>
      <c r="C10" s="110" t="s">
        <v>9</v>
      </c>
      <c r="D10" s="111">
        <v>350000</v>
      </c>
    </row>
    <row r="11" spans="1:4" ht="25.5" customHeight="1" x14ac:dyDescent="0.2">
      <c r="A11" s="113">
        <v>2</v>
      </c>
      <c r="B11" s="114" t="s">
        <v>194</v>
      </c>
      <c r="C11" s="115"/>
      <c r="D11" s="111"/>
    </row>
    <row r="12" spans="1:4" ht="36" customHeight="1" x14ac:dyDescent="0.2">
      <c r="A12" s="141">
        <v>46024</v>
      </c>
      <c r="B12" s="116" t="s">
        <v>264</v>
      </c>
      <c r="C12" s="110"/>
      <c r="D12" s="111"/>
    </row>
    <row r="13" spans="1:4" s="4" customFormat="1" ht="25.5" customHeight="1" x14ac:dyDescent="0.2">
      <c r="A13" s="135"/>
      <c r="B13" s="109" t="s">
        <v>281</v>
      </c>
      <c r="C13" s="110" t="s">
        <v>9</v>
      </c>
      <c r="D13" s="111">
        <v>1230000</v>
      </c>
    </row>
    <row r="14" spans="1:4" ht="25.5" customHeight="1" x14ac:dyDescent="0.2">
      <c r="A14" s="135"/>
      <c r="B14" s="109" t="s">
        <v>282</v>
      </c>
      <c r="C14" s="110" t="s">
        <v>9</v>
      </c>
      <c r="D14" s="111">
        <v>800000</v>
      </c>
    </row>
    <row r="15" spans="1:4" ht="25.5" customHeight="1" x14ac:dyDescent="0.2">
      <c r="A15" s="141">
        <v>46055</v>
      </c>
      <c r="B15" s="117" t="s">
        <v>267</v>
      </c>
      <c r="C15" s="115" t="s">
        <v>179</v>
      </c>
      <c r="D15" s="111">
        <v>90000</v>
      </c>
    </row>
    <row r="16" spans="1:4" ht="25.5" customHeight="1" x14ac:dyDescent="0.2">
      <c r="A16" s="141">
        <v>46083</v>
      </c>
      <c r="B16" s="116" t="s">
        <v>186</v>
      </c>
      <c r="C16" s="110" t="s">
        <v>179</v>
      </c>
      <c r="D16" s="111">
        <v>70000</v>
      </c>
    </row>
    <row r="17" spans="1:4" ht="25.5" customHeight="1" x14ac:dyDescent="0.2">
      <c r="A17" s="141">
        <v>46114</v>
      </c>
      <c r="B17" s="116" t="s">
        <v>180</v>
      </c>
      <c r="C17" s="110" t="s">
        <v>179</v>
      </c>
      <c r="D17" s="111">
        <v>60000</v>
      </c>
    </row>
    <row r="18" spans="1:4" s="4" customFormat="1" ht="25.5" customHeight="1" x14ac:dyDescent="0.2">
      <c r="A18" s="141">
        <v>46144</v>
      </c>
      <c r="B18" s="116" t="s">
        <v>187</v>
      </c>
      <c r="C18" s="110" t="s">
        <v>179</v>
      </c>
      <c r="D18" s="111">
        <v>40000</v>
      </c>
    </row>
    <row r="19" spans="1:4" ht="40.5" customHeight="1" x14ac:dyDescent="0.2">
      <c r="A19" s="141">
        <v>46175</v>
      </c>
      <c r="B19" s="118" t="s">
        <v>181</v>
      </c>
      <c r="C19" s="115" t="s">
        <v>179</v>
      </c>
      <c r="D19" s="111">
        <v>10000</v>
      </c>
    </row>
    <row r="20" spans="1:4" ht="25.5" customHeight="1" x14ac:dyDescent="0.2">
      <c r="A20" s="141">
        <v>46205</v>
      </c>
      <c r="B20" s="116" t="s">
        <v>268</v>
      </c>
      <c r="C20" s="110"/>
      <c r="D20" s="111"/>
    </row>
    <row r="21" spans="1:4" ht="25.5" customHeight="1" x14ac:dyDescent="0.2">
      <c r="A21" s="135"/>
      <c r="B21" s="109" t="s">
        <v>281</v>
      </c>
      <c r="C21" s="110" t="s">
        <v>9</v>
      </c>
      <c r="D21" s="111">
        <v>1230000</v>
      </c>
    </row>
    <row r="22" spans="1:4" ht="25.5" customHeight="1" x14ac:dyDescent="0.2">
      <c r="A22" s="135"/>
      <c r="B22" s="109" t="s">
        <v>282</v>
      </c>
      <c r="C22" s="110" t="s">
        <v>9</v>
      </c>
      <c r="D22" s="111">
        <v>800000</v>
      </c>
    </row>
    <row r="23" spans="1:4" ht="25.5" customHeight="1" x14ac:dyDescent="0.2">
      <c r="A23" s="113">
        <v>3</v>
      </c>
      <c r="B23" s="117" t="s">
        <v>3</v>
      </c>
      <c r="C23" s="110"/>
      <c r="D23" s="111"/>
    </row>
    <row r="24" spans="1:4" ht="25.5" customHeight="1" x14ac:dyDescent="0.2">
      <c r="A24" s="119" t="s">
        <v>200</v>
      </c>
      <c r="B24" s="116" t="s">
        <v>269</v>
      </c>
      <c r="C24" s="110"/>
      <c r="D24" s="111"/>
    </row>
    <row r="25" spans="1:4" ht="25.5" customHeight="1" x14ac:dyDescent="0.2">
      <c r="A25" s="113"/>
      <c r="B25" s="120" t="s">
        <v>283</v>
      </c>
      <c r="C25" s="110" t="s">
        <v>156</v>
      </c>
      <c r="D25" s="111">
        <v>1230000</v>
      </c>
    </row>
    <row r="26" spans="1:4" ht="35.25" customHeight="1" x14ac:dyDescent="0.2">
      <c r="A26" s="119" t="s">
        <v>201</v>
      </c>
      <c r="B26" s="116" t="s">
        <v>271</v>
      </c>
      <c r="C26" s="110"/>
      <c r="D26" s="111"/>
    </row>
    <row r="27" spans="1:4" ht="25.5" customHeight="1" x14ac:dyDescent="0.2">
      <c r="A27" s="108"/>
      <c r="B27" s="109" t="s">
        <v>284</v>
      </c>
      <c r="C27" s="110" t="s">
        <v>9</v>
      </c>
      <c r="D27" s="111">
        <v>1230000</v>
      </c>
    </row>
    <row r="28" spans="1:4" ht="25.5" customHeight="1" x14ac:dyDescent="0.2">
      <c r="A28" s="119" t="s">
        <v>202</v>
      </c>
      <c r="B28" s="116" t="s">
        <v>285</v>
      </c>
      <c r="C28" s="110"/>
      <c r="D28" s="111"/>
    </row>
    <row r="29" spans="1:4" s="4" customFormat="1" ht="25.5" customHeight="1" x14ac:dyDescent="0.2">
      <c r="A29" s="113"/>
      <c r="B29" s="109" t="s">
        <v>286</v>
      </c>
      <c r="C29" s="110" t="s">
        <v>9</v>
      </c>
      <c r="D29" s="111">
        <v>920000</v>
      </c>
    </row>
    <row r="30" spans="1:4" ht="25.5" customHeight="1" x14ac:dyDescent="0.2">
      <c r="A30" s="108"/>
      <c r="B30" s="109" t="s">
        <v>287</v>
      </c>
      <c r="C30" s="110" t="s">
        <v>9</v>
      </c>
      <c r="D30" s="111">
        <v>740000</v>
      </c>
    </row>
    <row r="31" spans="1:4" ht="25.5" customHeight="1" x14ac:dyDescent="0.2">
      <c r="A31" s="108"/>
      <c r="B31" s="109" t="s">
        <v>288</v>
      </c>
      <c r="C31" s="110" t="s">
        <v>9</v>
      </c>
      <c r="D31" s="111">
        <v>610000</v>
      </c>
    </row>
    <row r="32" spans="1:4" ht="25.5" customHeight="1" x14ac:dyDescent="0.2">
      <c r="A32" s="108"/>
      <c r="B32" s="109" t="s">
        <v>289</v>
      </c>
      <c r="C32" s="110" t="s">
        <v>9</v>
      </c>
      <c r="D32" s="111">
        <v>300000</v>
      </c>
    </row>
    <row r="33" spans="1:4" ht="25.5" customHeight="1" x14ac:dyDescent="0.2">
      <c r="A33" s="108" t="s">
        <v>203</v>
      </c>
      <c r="B33" s="142" t="s">
        <v>246</v>
      </c>
      <c r="C33" s="135"/>
      <c r="D33" s="111"/>
    </row>
    <row r="34" spans="1:4" ht="25.5" customHeight="1" x14ac:dyDescent="0.2">
      <c r="A34" s="108"/>
      <c r="B34" s="143" t="s">
        <v>137</v>
      </c>
      <c r="C34" s="135" t="s">
        <v>9</v>
      </c>
      <c r="D34" s="111">
        <v>790000</v>
      </c>
    </row>
    <row r="35" spans="1:4" ht="25.5" customHeight="1" x14ac:dyDescent="0.2">
      <c r="A35" s="108"/>
      <c r="B35" s="143" t="s">
        <v>138</v>
      </c>
      <c r="C35" s="135" t="s">
        <v>9</v>
      </c>
      <c r="D35" s="111">
        <v>660000</v>
      </c>
    </row>
    <row r="36" spans="1:4" ht="25.5" customHeight="1" x14ac:dyDescent="0.2">
      <c r="A36" s="108"/>
      <c r="B36" s="143" t="s">
        <v>139</v>
      </c>
      <c r="C36" s="135" t="s">
        <v>9</v>
      </c>
      <c r="D36" s="111">
        <v>550000</v>
      </c>
    </row>
    <row r="37" spans="1:4" ht="25.5" customHeight="1" x14ac:dyDescent="0.2">
      <c r="A37" s="108"/>
      <c r="B37" s="143" t="s">
        <v>140</v>
      </c>
      <c r="C37" s="135" t="s">
        <v>9</v>
      </c>
      <c r="D37" s="111">
        <v>550000</v>
      </c>
    </row>
    <row r="38" spans="1:4" ht="25.5" customHeight="1" x14ac:dyDescent="0.2">
      <c r="A38" s="108"/>
      <c r="B38" s="143" t="s">
        <v>141</v>
      </c>
      <c r="C38" s="135" t="s">
        <v>9</v>
      </c>
      <c r="D38" s="111">
        <v>300000</v>
      </c>
    </row>
    <row r="39" spans="1:4" ht="25.5" customHeight="1" x14ac:dyDescent="0.2">
      <c r="A39" s="113" t="s">
        <v>206</v>
      </c>
      <c r="B39" s="117" t="s">
        <v>169</v>
      </c>
      <c r="C39" s="110"/>
      <c r="D39" s="111"/>
    </row>
    <row r="40" spans="1:4" ht="25.5" customHeight="1" x14ac:dyDescent="0.2">
      <c r="A40" s="113"/>
      <c r="B40" s="109" t="s">
        <v>47</v>
      </c>
      <c r="C40" s="110" t="s">
        <v>9</v>
      </c>
      <c r="D40" s="111">
        <v>740000</v>
      </c>
    </row>
    <row r="41" spans="1:4" ht="25.5" customHeight="1" x14ac:dyDescent="0.2">
      <c r="A41" s="108"/>
      <c r="B41" s="109" t="s">
        <v>170</v>
      </c>
      <c r="C41" s="110" t="s">
        <v>9</v>
      </c>
      <c r="D41" s="111">
        <v>710000</v>
      </c>
    </row>
    <row r="42" spans="1:4" ht="25.5" customHeight="1" x14ac:dyDescent="0.2">
      <c r="A42" s="108"/>
      <c r="B42" s="109" t="s">
        <v>45</v>
      </c>
      <c r="C42" s="110" t="s">
        <v>9</v>
      </c>
      <c r="D42" s="111">
        <v>580000</v>
      </c>
    </row>
    <row r="43" spans="1:4" ht="25.5" customHeight="1" x14ac:dyDescent="0.2">
      <c r="A43" s="108"/>
      <c r="B43" s="109" t="s">
        <v>142</v>
      </c>
      <c r="C43" s="110" t="s">
        <v>9</v>
      </c>
      <c r="D43" s="111">
        <v>690000</v>
      </c>
    </row>
    <row r="44" spans="1:4" ht="25.5" customHeight="1" x14ac:dyDescent="0.2">
      <c r="A44" s="108"/>
      <c r="B44" s="109" t="s">
        <v>143</v>
      </c>
      <c r="C44" s="110" t="s">
        <v>9</v>
      </c>
      <c r="D44" s="111">
        <v>660000</v>
      </c>
    </row>
    <row r="45" spans="1:4" ht="25.5" customHeight="1" x14ac:dyDescent="0.2">
      <c r="A45" s="113"/>
      <c r="B45" s="123" t="s">
        <v>290</v>
      </c>
      <c r="C45" s="110" t="s">
        <v>9</v>
      </c>
      <c r="D45" s="111">
        <v>550000</v>
      </c>
    </row>
    <row r="46" spans="1:4" ht="25.5" customHeight="1" x14ac:dyDescent="0.2">
      <c r="A46" s="108"/>
      <c r="B46" s="123" t="s">
        <v>57</v>
      </c>
      <c r="C46" s="110" t="s">
        <v>9</v>
      </c>
      <c r="D46" s="111">
        <v>300000</v>
      </c>
    </row>
    <row r="47" spans="1:4" ht="25.5" customHeight="1" x14ac:dyDescent="0.2">
      <c r="A47" s="113" t="s">
        <v>207</v>
      </c>
      <c r="B47" s="140" t="s">
        <v>144</v>
      </c>
      <c r="C47" s="124"/>
      <c r="D47" s="111"/>
    </row>
    <row r="48" spans="1:4" ht="25.5" customHeight="1" x14ac:dyDescent="0.2">
      <c r="A48" s="108"/>
      <c r="B48" s="123" t="s">
        <v>137</v>
      </c>
      <c r="C48" s="124" t="s">
        <v>9</v>
      </c>
      <c r="D48" s="111">
        <v>790000</v>
      </c>
    </row>
    <row r="49" spans="1:4" ht="25.5" customHeight="1" x14ac:dyDescent="0.2">
      <c r="A49" s="108"/>
      <c r="B49" s="123" t="s">
        <v>138</v>
      </c>
      <c r="C49" s="124" t="s">
        <v>9</v>
      </c>
      <c r="D49" s="111">
        <v>660000</v>
      </c>
    </row>
    <row r="50" spans="1:4" ht="25.5" customHeight="1" x14ac:dyDescent="0.2">
      <c r="A50" s="108"/>
      <c r="B50" s="123" t="s">
        <v>139</v>
      </c>
      <c r="C50" s="124" t="s">
        <v>9</v>
      </c>
      <c r="D50" s="111">
        <v>550000</v>
      </c>
    </row>
    <row r="51" spans="1:4" ht="25.5" customHeight="1" x14ac:dyDescent="0.2">
      <c r="A51" s="113"/>
      <c r="B51" s="123" t="s">
        <v>210</v>
      </c>
      <c r="C51" s="115" t="s">
        <v>9</v>
      </c>
      <c r="D51" s="111">
        <v>550000</v>
      </c>
    </row>
    <row r="52" spans="1:4" ht="25.5" customHeight="1" x14ac:dyDescent="0.2">
      <c r="A52" s="108"/>
      <c r="B52" s="109" t="s">
        <v>146</v>
      </c>
      <c r="C52" s="110" t="s">
        <v>9</v>
      </c>
      <c r="D52" s="111">
        <v>300000</v>
      </c>
    </row>
    <row r="53" spans="1:4" ht="25.5" customHeight="1" x14ac:dyDescent="0.2">
      <c r="A53" s="113" t="s">
        <v>208</v>
      </c>
      <c r="B53" s="117" t="s">
        <v>319</v>
      </c>
      <c r="C53" s="110"/>
      <c r="D53" s="111"/>
    </row>
    <row r="54" spans="1:4" ht="25.5" customHeight="1" x14ac:dyDescent="0.2">
      <c r="A54" s="108"/>
      <c r="B54" s="109" t="s">
        <v>47</v>
      </c>
      <c r="C54" s="110" t="s">
        <v>9</v>
      </c>
      <c r="D54" s="111">
        <v>790000</v>
      </c>
    </row>
    <row r="55" spans="1:4" ht="25.5" customHeight="1" x14ac:dyDescent="0.2">
      <c r="A55" s="108"/>
      <c r="B55" s="109" t="s">
        <v>170</v>
      </c>
      <c r="C55" s="110" t="s">
        <v>9</v>
      </c>
      <c r="D55" s="111">
        <v>660000</v>
      </c>
    </row>
    <row r="56" spans="1:4" ht="25.5" customHeight="1" x14ac:dyDescent="0.2">
      <c r="A56" s="108"/>
      <c r="B56" s="109" t="s">
        <v>145</v>
      </c>
      <c r="C56" s="110" t="s">
        <v>9</v>
      </c>
      <c r="D56" s="111">
        <v>550000</v>
      </c>
    </row>
    <row r="57" spans="1:4" ht="38.25" customHeight="1" x14ac:dyDescent="0.2">
      <c r="A57" s="126"/>
      <c r="B57" s="143" t="s">
        <v>359</v>
      </c>
      <c r="C57" s="110" t="s">
        <v>9</v>
      </c>
      <c r="D57" s="111">
        <v>1230000</v>
      </c>
    </row>
    <row r="58" spans="1:4" ht="25.5" customHeight="1" x14ac:dyDescent="0.2">
      <c r="A58" s="124"/>
      <c r="B58" s="123" t="s">
        <v>291</v>
      </c>
      <c r="C58" s="110" t="s">
        <v>9</v>
      </c>
      <c r="D58" s="111">
        <v>240000</v>
      </c>
    </row>
    <row r="59" spans="1:4" ht="25.5" customHeight="1" x14ac:dyDescent="0.2">
      <c r="A59" s="124"/>
      <c r="B59" s="123" t="s">
        <v>75</v>
      </c>
      <c r="C59" s="110" t="s">
        <v>9</v>
      </c>
      <c r="D59" s="111">
        <v>300000</v>
      </c>
    </row>
    <row r="60" spans="1:4" ht="39.75" customHeight="1" x14ac:dyDescent="0.2">
      <c r="A60" s="127"/>
      <c r="B60" s="123" t="s">
        <v>360</v>
      </c>
      <c r="C60" s="135" t="s">
        <v>9</v>
      </c>
      <c r="D60" s="111">
        <v>620000</v>
      </c>
    </row>
    <row r="61" spans="1:4" ht="25.5" customHeight="1" x14ac:dyDescent="0.2">
      <c r="A61" s="113" t="s">
        <v>304</v>
      </c>
      <c r="B61" s="117" t="s">
        <v>319</v>
      </c>
      <c r="C61" s="110"/>
      <c r="D61" s="111"/>
    </row>
    <row r="62" spans="1:4" ht="25.5" customHeight="1" x14ac:dyDescent="0.2">
      <c r="A62" s="108"/>
      <c r="B62" s="109" t="s">
        <v>47</v>
      </c>
      <c r="C62" s="110" t="s">
        <v>9</v>
      </c>
      <c r="D62" s="111">
        <v>790000</v>
      </c>
    </row>
    <row r="63" spans="1:4" ht="25.5" customHeight="1" x14ac:dyDescent="0.2">
      <c r="A63" s="108"/>
      <c r="B63" s="109" t="s">
        <v>170</v>
      </c>
      <c r="C63" s="110" t="s">
        <v>9</v>
      </c>
      <c r="D63" s="111">
        <v>660000</v>
      </c>
    </row>
    <row r="64" spans="1:4" ht="25.5" customHeight="1" x14ac:dyDescent="0.2">
      <c r="A64" s="1"/>
      <c r="B64" s="109" t="s">
        <v>145</v>
      </c>
      <c r="C64" s="110" t="s">
        <v>9</v>
      </c>
      <c r="D64" s="111">
        <v>550000</v>
      </c>
    </row>
    <row r="65" spans="1:4" ht="38.25" customHeight="1" x14ac:dyDescent="0.2">
      <c r="A65" s="1"/>
      <c r="B65" s="123" t="s">
        <v>359</v>
      </c>
      <c r="C65" s="110" t="s">
        <v>9</v>
      </c>
      <c r="D65" s="111">
        <v>620000</v>
      </c>
    </row>
    <row r="66" spans="1:4" ht="25.5" customHeight="1" x14ac:dyDescent="0.2">
      <c r="A66" s="1"/>
      <c r="B66" s="123" t="s">
        <v>291</v>
      </c>
      <c r="C66" s="110" t="s">
        <v>9</v>
      </c>
      <c r="D66" s="111">
        <v>240000</v>
      </c>
    </row>
    <row r="67" spans="1:4" ht="25.5" customHeight="1" x14ac:dyDescent="0.2">
      <c r="A67" s="1"/>
      <c r="B67" s="123" t="s">
        <v>75</v>
      </c>
      <c r="C67" s="110" t="s">
        <v>9</v>
      </c>
      <c r="D67" s="111">
        <v>300000</v>
      </c>
    </row>
    <row r="68" spans="1:4" ht="36" customHeight="1" x14ac:dyDescent="0.2">
      <c r="A68" s="1"/>
      <c r="B68" s="123" t="s">
        <v>360</v>
      </c>
      <c r="C68" s="135" t="s">
        <v>9</v>
      </c>
      <c r="D68" s="111">
        <v>620000</v>
      </c>
    </row>
    <row r="69" spans="1:4" ht="25.5" customHeight="1" x14ac:dyDescent="0.2">
      <c r="A69" s="113" t="s">
        <v>305</v>
      </c>
      <c r="B69" s="117" t="s">
        <v>215</v>
      </c>
      <c r="C69" s="110"/>
      <c r="D69" s="127"/>
    </row>
    <row r="70" spans="1:4" ht="25.5" customHeight="1" x14ac:dyDescent="0.2">
      <c r="A70" s="113" t="s">
        <v>357</v>
      </c>
      <c r="B70" s="117" t="s">
        <v>230</v>
      </c>
      <c r="C70" s="110"/>
      <c r="D70" s="127"/>
    </row>
    <row r="71" spans="1:4" ht="25.5" customHeight="1" x14ac:dyDescent="0.2">
      <c r="A71" s="113"/>
      <c r="B71" s="109" t="s">
        <v>218</v>
      </c>
      <c r="C71" s="110" t="s">
        <v>9</v>
      </c>
      <c r="D71" s="110">
        <v>690000</v>
      </c>
    </row>
    <row r="72" spans="1:4" ht="25.5" customHeight="1" x14ac:dyDescent="0.2">
      <c r="A72" s="113"/>
      <c r="B72" s="109" t="s">
        <v>219</v>
      </c>
      <c r="C72" s="110" t="s">
        <v>9</v>
      </c>
      <c r="D72" s="110">
        <v>660000</v>
      </c>
    </row>
    <row r="73" spans="1:4" ht="25.5" customHeight="1" x14ac:dyDescent="0.2">
      <c r="A73" s="113"/>
      <c r="B73" s="109" t="s">
        <v>220</v>
      </c>
      <c r="C73" s="110" t="s">
        <v>9</v>
      </c>
      <c r="D73" s="110">
        <v>550000</v>
      </c>
    </row>
    <row r="74" spans="1:4" ht="25.5" customHeight="1" x14ac:dyDescent="0.2">
      <c r="A74" s="113"/>
      <c r="B74" s="109" t="s">
        <v>234</v>
      </c>
      <c r="C74" s="110" t="s">
        <v>9</v>
      </c>
      <c r="D74" s="110">
        <v>300000</v>
      </c>
    </row>
    <row r="75" spans="1:4" ht="25.5" customHeight="1" x14ac:dyDescent="0.2">
      <c r="A75" s="113" t="s">
        <v>358</v>
      </c>
      <c r="B75" s="117" t="s">
        <v>222</v>
      </c>
      <c r="C75" s="110"/>
      <c r="D75" s="127"/>
    </row>
    <row r="76" spans="1:4" ht="25.5" customHeight="1" x14ac:dyDescent="0.2">
      <c r="A76" s="113"/>
      <c r="B76" s="109" t="s">
        <v>218</v>
      </c>
      <c r="C76" s="110" t="s">
        <v>9</v>
      </c>
      <c r="D76" s="110">
        <v>660000</v>
      </c>
    </row>
    <row r="77" spans="1:4" ht="25.5" customHeight="1" x14ac:dyDescent="0.2">
      <c r="A77" s="113"/>
      <c r="B77" s="109" t="s">
        <v>223</v>
      </c>
      <c r="C77" s="110" t="s">
        <v>9</v>
      </c>
      <c r="D77" s="110">
        <v>620000</v>
      </c>
    </row>
    <row r="78" spans="1:4" ht="25.5" customHeight="1" x14ac:dyDescent="0.2">
      <c r="A78" s="113"/>
      <c r="B78" s="109" t="s">
        <v>220</v>
      </c>
      <c r="C78" s="110" t="s">
        <v>9</v>
      </c>
      <c r="D78" s="110">
        <v>550000</v>
      </c>
    </row>
    <row r="79" spans="1:4" ht="25.5" customHeight="1" x14ac:dyDescent="0.2">
      <c r="A79" s="130"/>
      <c r="B79" s="131" t="s">
        <v>234</v>
      </c>
      <c r="C79" s="132" t="s">
        <v>9</v>
      </c>
      <c r="D79" s="132">
        <v>300000</v>
      </c>
    </row>
    <row r="80" spans="1:4" ht="15.75" customHeight="1" x14ac:dyDescent="0.2">
      <c r="A80" s="133" t="s">
        <v>92</v>
      </c>
      <c r="C80" s="2"/>
    </row>
    <row r="81" spans="1:4" ht="84.75" customHeight="1" x14ac:dyDescent="0.2">
      <c r="A81" s="238" t="s">
        <v>211</v>
      </c>
      <c r="B81" s="238"/>
      <c r="C81" s="238"/>
      <c r="D81" s="238"/>
    </row>
    <row r="82" spans="1:4" ht="43.5" customHeight="1" x14ac:dyDescent="0.2">
      <c r="A82" s="234" t="s">
        <v>193</v>
      </c>
      <c r="B82" s="234"/>
      <c r="C82" s="234"/>
      <c r="D82" s="234"/>
    </row>
    <row r="83" spans="1:4" ht="54.75" customHeight="1" x14ac:dyDescent="0.2">
      <c r="A83" s="234" t="s">
        <v>209</v>
      </c>
      <c r="B83" s="234"/>
      <c r="C83" s="234"/>
      <c r="D83" s="234"/>
    </row>
    <row r="84" spans="1:4" ht="24.75" customHeight="1" x14ac:dyDescent="0.2">
      <c r="A84" s="234" t="s">
        <v>232</v>
      </c>
      <c r="B84" s="234"/>
      <c r="C84" s="234"/>
      <c r="D84" s="234"/>
    </row>
    <row r="85" spans="1:4" ht="19.5" customHeight="1" x14ac:dyDescent="0.2">
      <c r="A85" s="106" t="s">
        <v>306</v>
      </c>
      <c r="B85" s="2"/>
      <c r="C85" s="165"/>
      <c r="D85" s="4"/>
    </row>
    <row r="86" spans="1:4" x14ac:dyDescent="0.2">
      <c r="B86" s="5"/>
    </row>
  </sheetData>
  <mergeCells count="7">
    <mergeCell ref="A84:D84"/>
    <mergeCell ref="A81:D81"/>
    <mergeCell ref="A82:D82"/>
    <mergeCell ref="A83:D83"/>
    <mergeCell ref="A1:D1"/>
    <mergeCell ref="A2:D2"/>
    <mergeCell ref="A3:D3"/>
  </mergeCells>
  <printOptions horizontalCentered="1"/>
  <pageMargins left="0" right="0.25" top="0.34" bottom="0.25" header="0" footer="0"/>
  <pageSetup paperSize="9"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2"/>
  <sheetViews>
    <sheetView workbookViewId="0">
      <selection activeCell="C19" sqref="C19"/>
    </sheetView>
  </sheetViews>
  <sheetFormatPr defaultColWidth="8.7109375" defaultRowHeight="12.75" x14ac:dyDescent="0.2"/>
  <cols>
    <col min="1" max="1" width="8.7109375" style="98"/>
    <col min="2" max="2" width="37.5703125" style="98" bestFit="1" customWidth="1"/>
    <col min="3" max="3" width="11.140625" style="98" customWidth="1"/>
    <col min="4" max="4" width="12.140625" style="99" customWidth="1"/>
    <col min="5" max="5" width="14" style="98" bestFit="1" customWidth="1"/>
    <col min="6" max="6" width="20.7109375" style="98" bestFit="1" customWidth="1"/>
    <col min="7" max="7" width="11.140625" style="99" bestFit="1" customWidth="1"/>
    <col min="8" max="16384" width="8.7109375" style="98"/>
  </cols>
  <sheetData>
    <row r="2" spans="2:7" x14ac:dyDescent="0.2">
      <c r="B2" s="101" t="s">
        <v>215</v>
      </c>
      <c r="C2" s="98" t="s">
        <v>1</v>
      </c>
      <c r="D2" s="100" t="s">
        <v>224</v>
      </c>
      <c r="E2" s="101" t="s">
        <v>225</v>
      </c>
      <c r="F2" s="102" t="s">
        <v>226</v>
      </c>
      <c r="G2" s="103"/>
    </row>
    <row r="3" spans="2:7" x14ac:dyDescent="0.2">
      <c r="B3" s="98" t="s">
        <v>217</v>
      </c>
      <c r="D3" s="100"/>
      <c r="E3" s="101"/>
      <c r="F3" s="102"/>
      <c r="G3" s="103"/>
    </row>
    <row r="4" spans="2:7" x14ac:dyDescent="0.2">
      <c r="B4" s="98" t="s">
        <v>218</v>
      </c>
      <c r="C4" s="98" t="s">
        <v>9</v>
      </c>
      <c r="D4" s="100">
        <v>819000</v>
      </c>
      <c r="E4" s="100">
        <f>ROUND(D4*80%,-3)</f>
        <v>655000</v>
      </c>
      <c r="F4" s="102" t="s">
        <v>227</v>
      </c>
      <c r="G4" s="104">
        <v>659000</v>
      </c>
    </row>
    <row r="5" spans="2:7" x14ac:dyDescent="0.2">
      <c r="B5" s="98" t="s">
        <v>219</v>
      </c>
      <c r="C5" s="98" t="s">
        <v>9</v>
      </c>
      <c r="D5" s="100">
        <v>729000</v>
      </c>
      <c r="E5" s="100">
        <f t="shared" ref="E5:E12" si="0">ROUND(D5*80%,-3)</f>
        <v>583000</v>
      </c>
      <c r="F5" s="102" t="s">
        <v>228</v>
      </c>
      <c r="G5" s="104">
        <v>594000</v>
      </c>
    </row>
    <row r="6" spans="2:7" x14ac:dyDescent="0.2">
      <c r="B6" s="98" t="s">
        <v>220</v>
      </c>
      <c r="C6" s="98" t="s">
        <v>9</v>
      </c>
      <c r="D6" s="100">
        <v>614000</v>
      </c>
      <c r="E6" s="100">
        <f t="shared" si="0"/>
        <v>491000</v>
      </c>
      <c r="F6" s="102" t="s">
        <v>220</v>
      </c>
      <c r="G6" s="103">
        <v>491000</v>
      </c>
    </row>
    <row r="7" spans="2:7" x14ac:dyDescent="0.2">
      <c r="B7" s="98" t="s">
        <v>221</v>
      </c>
      <c r="C7" s="98" t="s">
        <v>9</v>
      </c>
      <c r="D7" s="100">
        <v>336000</v>
      </c>
      <c r="E7" s="100">
        <f t="shared" si="0"/>
        <v>269000</v>
      </c>
      <c r="F7" s="102" t="s">
        <v>221</v>
      </c>
      <c r="G7" s="103">
        <v>269000</v>
      </c>
    </row>
    <row r="8" spans="2:7" x14ac:dyDescent="0.2">
      <c r="B8" s="98" t="s">
        <v>222</v>
      </c>
      <c r="D8" s="100"/>
      <c r="E8" s="100">
        <f t="shared" si="0"/>
        <v>0</v>
      </c>
      <c r="F8" s="102"/>
      <c r="G8" s="103"/>
    </row>
    <row r="9" spans="2:7" x14ac:dyDescent="0.2">
      <c r="B9" s="98" t="s">
        <v>218</v>
      </c>
      <c r="C9" s="98" t="s">
        <v>9</v>
      </c>
      <c r="D9" s="100">
        <v>862000</v>
      </c>
      <c r="E9" s="100">
        <f t="shared" si="0"/>
        <v>690000</v>
      </c>
      <c r="F9" s="102" t="s">
        <v>229</v>
      </c>
      <c r="G9" s="103">
        <v>690000</v>
      </c>
    </row>
    <row r="10" spans="2:7" x14ac:dyDescent="0.2">
      <c r="B10" s="98" t="s">
        <v>223</v>
      </c>
      <c r="C10" s="98" t="s">
        <v>9</v>
      </c>
      <c r="D10" s="100">
        <v>767000</v>
      </c>
      <c r="E10" s="100">
        <f t="shared" si="0"/>
        <v>614000</v>
      </c>
      <c r="F10" s="102"/>
      <c r="G10" s="103"/>
    </row>
    <row r="11" spans="2:7" x14ac:dyDescent="0.2">
      <c r="B11" s="98" t="s">
        <v>220</v>
      </c>
      <c r="C11" s="98" t="s">
        <v>9</v>
      </c>
      <c r="D11" s="100">
        <v>727000</v>
      </c>
      <c r="E11" s="100">
        <f t="shared" si="0"/>
        <v>582000</v>
      </c>
      <c r="F11" s="102" t="s">
        <v>220</v>
      </c>
      <c r="G11" s="103">
        <v>582000</v>
      </c>
    </row>
    <row r="12" spans="2:7" x14ac:dyDescent="0.2">
      <c r="B12" s="98" t="s">
        <v>221</v>
      </c>
      <c r="C12" s="98" t="s">
        <v>9</v>
      </c>
      <c r="D12" s="100">
        <v>395000</v>
      </c>
      <c r="E12" s="100">
        <f t="shared" si="0"/>
        <v>316000</v>
      </c>
      <c r="F12" s="102" t="s">
        <v>221</v>
      </c>
      <c r="G12" s="104">
        <v>324000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workbookViewId="0">
      <selection activeCell="B184" sqref="B184"/>
    </sheetView>
  </sheetViews>
  <sheetFormatPr defaultColWidth="9.140625" defaultRowHeight="15.75" x14ac:dyDescent="0.2"/>
  <cols>
    <col min="1" max="1" width="5.85546875" style="2" customWidth="1"/>
    <col min="2" max="2" width="68.7109375" style="1" customWidth="1"/>
    <col min="3" max="3" width="14.28515625" style="1" customWidth="1"/>
    <col min="4" max="4" width="13.42578125" style="3" customWidth="1"/>
    <col min="5" max="16384" width="9.140625" style="1"/>
  </cols>
  <sheetData>
    <row r="1" spans="1:7" ht="18.75" x14ac:dyDescent="0.2">
      <c r="A1" s="224" t="s">
        <v>93</v>
      </c>
      <c r="B1" s="224"/>
      <c r="C1" s="224"/>
    </row>
    <row r="2" spans="1:7" ht="39" customHeight="1" x14ac:dyDescent="0.3">
      <c r="A2" s="250" t="s">
        <v>91</v>
      </c>
      <c r="B2" s="251"/>
      <c r="C2" s="251"/>
      <c r="D2" s="251"/>
      <c r="E2" s="11"/>
      <c r="F2" s="11"/>
      <c r="G2" s="11"/>
    </row>
    <row r="3" spans="1:7" ht="37.5" customHeight="1" x14ac:dyDescent="0.2">
      <c r="A3" s="243" t="s">
        <v>89</v>
      </c>
      <c r="B3" s="243"/>
      <c r="C3" s="243"/>
      <c r="D3" s="243"/>
    </row>
    <row r="4" spans="1:7" ht="16.5" x14ac:dyDescent="0.2">
      <c r="A4" s="226" t="e">
        <f>#REF!</f>
        <v>#REF!</v>
      </c>
      <c r="B4" s="226"/>
      <c r="C4" s="226"/>
      <c r="D4" s="226"/>
    </row>
    <row r="5" spans="1:7" ht="10.5" customHeight="1" x14ac:dyDescent="0.2">
      <c r="C5" s="252"/>
      <c r="D5" s="252"/>
    </row>
    <row r="6" spans="1:7" s="4" customFormat="1" ht="31.5" x14ac:dyDescent="0.2">
      <c r="A6" s="8" t="s">
        <v>0</v>
      </c>
      <c r="B6" s="8" t="s">
        <v>2</v>
      </c>
      <c r="C6" s="8" t="s">
        <v>1</v>
      </c>
      <c r="D6" s="8" t="s">
        <v>88</v>
      </c>
      <c r="E6" s="9"/>
    </row>
    <row r="7" spans="1:7" s="4" customFormat="1" x14ac:dyDescent="0.2">
      <c r="A7" s="26" t="s">
        <v>34</v>
      </c>
      <c r="B7" s="27" t="s">
        <v>94</v>
      </c>
      <c r="C7" s="26"/>
      <c r="D7" s="28"/>
      <c r="E7" s="9"/>
    </row>
    <row r="8" spans="1:7" s="4" customFormat="1" x14ac:dyDescent="0.2">
      <c r="A8" s="12">
        <v>1</v>
      </c>
      <c r="B8" s="13" t="s">
        <v>43</v>
      </c>
      <c r="C8" s="14"/>
      <c r="D8" s="15"/>
    </row>
    <row r="9" spans="1:7" x14ac:dyDescent="0.2">
      <c r="A9" s="16"/>
      <c r="B9" s="17" t="s">
        <v>26</v>
      </c>
      <c r="C9" s="18" t="s">
        <v>9</v>
      </c>
      <c r="D9" s="19">
        <v>280000</v>
      </c>
    </row>
    <row r="10" spans="1:7" x14ac:dyDescent="0.2">
      <c r="A10" s="16"/>
      <c r="B10" s="17" t="s">
        <v>44</v>
      </c>
      <c r="C10" s="18" t="s">
        <v>9</v>
      </c>
      <c r="D10" s="19">
        <v>252000</v>
      </c>
    </row>
    <row r="11" spans="1:7" x14ac:dyDescent="0.2">
      <c r="A11" s="16"/>
      <c r="B11" s="17" t="s">
        <v>45</v>
      </c>
      <c r="C11" s="18" t="s">
        <v>9</v>
      </c>
      <c r="D11" s="19">
        <v>200000</v>
      </c>
    </row>
    <row r="12" spans="1:7" ht="31.5" x14ac:dyDescent="0.2">
      <c r="A12" s="16"/>
      <c r="B12" s="17" t="s">
        <v>72</v>
      </c>
      <c r="C12" s="18" t="s">
        <v>9</v>
      </c>
      <c r="D12" s="19">
        <v>168000</v>
      </c>
    </row>
    <row r="13" spans="1:7" x14ac:dyDescent="0.2">
      <c r="A13" s="12">
        <v>2</v>
      </c>
      <c r="B13" s="13" t="s">
        <v>46</v>
      </c>
      <c r="C13" s="14"/>
      <c r="D13" s="15"/>
    </row>
    <row r="14" spans="1:7" s="4" customFormat="1" x14ac:dyDescent="0.2">
      <c r="A14" s="16"/>
      <c r="B14" s="17" t="s">
        <v>47</v>
      </c>
      <c r="C14" s="18" t="s">
        <v>9</v>
      </c>
      <c r="D14" s="19">
        <v>252000</v>
      </c>
    </row>
    <row r="15" spans="1:7" x14ac:dyDescent="0.2">
      <c r="A15" s="16"/>
      <c r="B15" s="17" t="s">
        <v>48</v>
      </c>
      <c r="C15" s="18" t="s">
        <v>9</v>
      </c>
      <c r="D15" s="19">
        <v>240000</v>
      </c>
    </row>
    <row r="16" spans="1:7" x14ac:dyDescent="0.2">
      <c r="A16" s="16"/>
      <c r="B16" s="17" t="s">
        <v>49</v>
      </c>
      <c r="C16" s="18" t="s">
        <v>9</v>
      </c>
      <c r="D16" s="19">
        <v>200000</v>
      </c>
    </row>
    <row r="17" spans="1:4" s="4" customFormat="1" x14ac:dyDescent="0.2">
      <c r="A17" s="12" t="s">
        <v>38</v>
      </c>
      <c r="B17" s="20" t="s">
        <v>80</v>
      </c>
      <c r="C17" s="14"/>
      <c r="D17" s="15"/>
    </row>
    <row r="18" spans="1:4" x14ac:dyDescent="0.2">
      <c r="A18" s="29">
        <v>1</v>
      </c>
      <c r="B18" s="13" t="s">
        <v>3</v>
      </c>
      <c r="C18" s="14"/>
      <c r="D18" s="15"/>
    </row>
    <row r="19" spans="1:4" x14ac:dyDescent="0.2">
      <c r="A19" s="29" t="s">
        <v>4</v>
      </c>
      <c r="B19" s="13" t="s">
        <v>33</v>
      </c>
      <c r="C19" s="14"/>
      <c r="D19" s="15"/>
    </row>
    <row r="20" spans="1:4" x14ac:dyDescent="0.2">
      <c r="A20" s="30"/>
      <c r="B20" s="31" t="s">
        <v>32</v>
      </c>
      <c r="C20" s="18" t="s">
        <v>5</v>
      </c>
      <c r="D20" s="19">
        <v>368000</v>
      </c>
    </row>
    <row r="21" spans="1:4" x14ac:dyDescent="0.2">
      <c r="A21" s="29" t="s">
        <v>6</v>
      </c>
      <c r="B21" s="13" t="s">
        <v>7</v>
      </c>
      <c r="C21" s="14"/>
      <c r="D21" s="15"/>
    </row>
    <row r="22" spans="1:4" x14ac:dyDescent="0.2">
      <c r="A22" s="29"/>
      <c r="B22" s="13" t="s">
        <v>8</v>
      </c>
      <c r="C22" s="14"/>
      <c r="D22" s="15"/>
    </row>
    <row r="23" spans="1:4" x14ac:dyDescent="0.2">
      <c r="A23" s="29"/>
      <c r="B23" s="31" t="s">
        <v>40</v>
      </c>
      <c r="C23" s="18" t="s">
        <v>9</v>
      </c>
      <c r="D23" s="19">
        <v>240000</v>
      </c>
    </row>
    <row r="24" spans="1:4" x14ac:dyDescent="0.2">
      <c r="A24" s="30"/>
      <c r="B24" s="31" t="s">
        <v>10</v>
      </c>
      <c r="C24" s="18" t="s">
        <v>9</v>
      </c>
      <c r="D24" s="19">
        <v>400000</v>
      </c>
    </row>
    <row r="25" spans="1:4" x14ac:dyDescent="0.2">
      <c r="A25" s="29" t="s">
        <v>11</v>
      </c>
      <c r="B25" s="13" t="s">
        <v>12</v>
      </c>
      <c r="C25" s="18"/>
      <c r="D25" s="19"/>
    </row>
    <row r="26" spans="1:4" x14ac:dyDescent="0.2">
      <c r="A26" s="30"/>
      <c r="B26" s="17" t="s">
        <v>68</v>
      </c>
      <c r="C26" s="18" t="s">
        <v>9</v>
      </c>
      <c r="D26" s="19">
        <v>280000</v>
      </c>
    </row>
    <row r="27" spans="1:4" ht="16.5" customHeight="1" x14ac:dyDescent="0.2">
      <c r="A27" s="30"/>
      <c r="B27" s="17" t="s">
        <v>69</v>
      </c>
      <c r="C27" s="18" t="s">
        <v>9</v>
      </c>
      <c r="D27" s="19">
        <v>252000</v>
      </c>
    </row>
    <row r="28" spans="1:4" x14ac:dyDescent="0.2">
      <c r="A28" s="30"/>
      <c r="B28" s="17" t="s">
        <v>70</v>
      </c>
      <c r="C28" s="18" t="s">
        <v>9</v>
      </c>
      <c r="D28" s="19">
        <v>224000</v>
      </c>
    </row>
    <row r="29" spans="1:4" x14ac:dyDescent="0.2">
      <c r="A29" s="30"/>
      <c r="B29" s="17" t="s">
        <v>13</v>
      </c>
      <c r="C29" s="18" t="s">
        <v>9</v>
      </c>
      <c r="D29" s="19">
        <v>184000</v>
      </c>
    </row>
    <row r="30" spans="1:4" x14ac:dyDescent="0.2">
      <c r="A30" s="30"/>
      <c r="B30" s="17" t="s">
        <v>81</v>
      </c>
      <c r="C30" s="18" t="s">
        <v>9</v>
      </c>
      <c r="D30" s="19">
        <v>92000</v>
      </c>
    </row>
    <row r="31" spans="1:4" x14ac:dyDescent="0.2">
      <c r="A31" s="12">
        <v>2</v>
      </c>
      <c r="B31" s="13" t="s">
        <v>52</v>
      </c>
      <c r="C31" s="14"/>
      <c r="D31" s="15"/>
    </row>
    <row r="32" spans="1:4" x14ac:dyDescent="0.2">
      <c r="A32" s="16"/>
      <c r="B32" s="17" t="s">
        <v>26</v>
      </c>
      <c r="C32" s="18" t="s">
        <v>9</v>
      </c>
      <c r="D32" s="19">
        <v>240000</v>
      </c>
    </row>
    <row r="33" spans="1:4" x14ac:dyDescent="0.2">
      <c r="A33" s="16"/>
      <c r="B33" s="17" t="s">
        <v>44</v>
      </c>
      <c r="C33" s="18" t="s">
        <v>9</v>
      </c>
      <c r="D33" s="19">
        <v>200000</v>
      </c>
    </row>
    <row r="34" spans="1:4" x14ac:dyDescent="0.2">
      <c r="A34" s="16"/>
      <c r="B34" s="17" t="s">
        <v>45</v>
      </c>
      <c r="C34" s="18" t="s">
        <v>9</v>
      </c>
      <c r="D34" s="19">
        <v>168000</v>
      </c>
    </row>
    <row r="35" spans="1:4" x14ac:dyDescent="0.2">
      <c r="A35" s="16"/>
      <c r="B35" s="17" t="s">
        <v>53</v>
      </c>
      <c r="C35" s="18" t="s">
        <v>9</v>
      </c>
      <c r="D35" s="19">
        <v>168000</v>
      </c>
    </row>
    <row r="36" spans="1:4" x14ac:dyDescent="0.2">
      <c r="A36" s="16"/>
      <c r="B36" s="17" t="s">
        <v>54</v>
      </c>
      <c r="C36" s="18" t="s">
        <v>9</v>
      </c>
      <c r="D36" s="19">
        <v>92000</v>
      </c>
    </row>
    <row r="37" spans="1:4" x14ac:dyDescent="0.2">
      <c r="A37" s="12">
        <v>3</v>
      </c>
      <c r="B37" s="13" t="s">
        <v>50</v>
      </c>
      <c r="C37" s="14"/>
      <c r="D37" s="15"/>
    </row>
    <row r="38" spans="1:4" x14ac:dyDescent="0.2">
      <c r="A38" s="16"/>
      <c r="B38" s="17" t="s">
        <v>26</v>
      </c>
      <c r="C38" s="18" t="s">
        <v>9</v>
      </c>
      <c r="D38" s="19">
        <v>240000</v>
      </c>
    </row>
    <row r="39" spans="1:4" x14ac:dyDescent="0.2">
      <c r="A39" s="16"/>
      <c r="B39" s="17" t="s">
        <v>44</v>
      </c>
      <c r="C39" s="18" t="s">
        <v>9</v>
      </c>
      <c r="D39" s="19">
        <v>208000</v>
      </c>
    </row>
    <row r="40" spans="1:4" x14ac:dyDescent="0.2">
      <c r="A40" s="16"/>
      <c r="B40" s="17" t="s">
        <v>51</v>
      </c>
      <c r="C40" s="18" t="s">
        <v>9</v>
      </c>
      <c r="D40" s="19">
        <v>168000</v>
      </c>
    </row>
    <row r="41" spans="1:4" s="4" customFormat="1" x14ac:dyDescent="0.2">
      <c r="A41" s="16"/>
      <c r="B41" s="17" t="s">
        <v>17</v>
      </c>
      <c r="C41" s="18" t="s">
        <v>9</v>
      </c>
      <c r="D41" s="19">
        <v>92000</v>
      </c>
    </row>
    <row r="42" spans="1:4" x14ac:dyDescent="0.2">
      <c r="A42" s="12">
        <v>4</v>
      </c>
      <c r="B42" s="20" t="s">
        <v>55</v>
      </c>
      <c r="C42" s="14"/>
      <c r="D42" s="15"/>
    </row>
    <row r="43" spans="1:4" x14ac:dyDescent="0.2">
      <c r="A43" s="16"/>
      <c r="B43" s="17" t="s">
        <v>26</v>
      </c>
      <c r="C43" s="18" t="s">
        <v>9</v>
      </c>
      <c r="D43" s="19">
        <v>224000</v>
      </c>
    </row>
    <row r="44" spans="1:4" x14ac:dyDescent="0.2">
      <c r="A44" s="16"/>
      <c r="B44" s="17" t="s">
        <v>44</v>
      </c>
      <c r="C44" s="18" t="s">
        <v>9</v>
      </c>
      <c r="D44" s="19">
        <v>216000</v>
      </c>
    </row>
    <row r="45" spans="1:4" x14ac:dyDescent="0.2">
      <c r="A45" s="16"/>
      <c r="B45" s="17" t="s">
        <v>73</v>
      </c>
      <c r="C45" s="18" t="s">
        <v>9</v>
      </c>
      <c r="D45" s="19">
        <v>208000</v>
      </c>
    </row>
    <row r="46" spans="1:4" x14ac:dyDescent="0.2">
      <c r="A46" s="16"/>
      <c r="B46" s="17" t="s">
        <v>74</v>
      </c>
      <c r="C46" s="18" t="s">
        <v>9</v>
      </c>
      <c r="D46" s="19">
        <v>200000</v>
      </c>
    </row>
    <row r="47" spans="1:4" x14ac:dyDescent="0.2">
      <c r="A47" s="16"/>
      <c r="B47" s="17" t="s">
        <v>56</v>
      </c>
      <c r="C47" s="18" t="s">
        <v>9</v>
      </c>
      <c r="D47" s="19">
        <v>168000</v>
      </c>
    </row>
    <row r="48" spans="1:4" x14ac:dyDescent="0.2">
      <c r="A48" s="16"/>
      <c r="B48" s="17" t="s">
        <v>57</v>
      </c>
      <c r="C48" s="18" t="s">
        <v>9</v>
      </c>
      <c r="D48" s="19">
        <v>92000</v>
      </c>
    </row>
    <row r="49" spans="1:4" x14ac:dyDescent="0.2">
      <c r="A49" s="12">
        <v>5</v>
      </c>
      <c r="B49" s="20" t="s">
        <v>58</v>
      </c>
      <c r="C49" s="14"/>
      <c r="D49" s="15"/>
    </row>
    <row r="50" spans="1:4" x14ac:dyDescent="0.2">
      <c r="A50" s="16"/>
      <c r="B50" s="17" t="s">
        <v>26</v>
      </c>
      <c r="C50" s="18" t="s">
        <v>9</v>
      </c>
      <c r="D50" s="19">
        <v>240000</v>
      </c>
    </row>
    <row r="51" spans="1:4" s="4" customFormat="1" x14ac:dyDescent="0.2">
      <c r="A51" s="16"/>
      <c r="B51" s="17" t="s">
        <v>44</v>
      </c>
      <c r="C51" s="18" t="s">
        <v>9</v>
      </c>
      <c r="D51" s="19">
        <v>208000</v>
      </c>
    </row>
    <row r="52" spans="1:4" x14ac:dyDescent="0.2">
      <c r="A52" s="16"/>
      <c r="B52" s="17" t="s">
        <v>51</v>
      </c>
      <c r="C52" s="18" t="s">
        <v>9</v>
      </c>
      <c r="D52" s="19">
        <v>168000</v>
      </c>
    </row>
    <row r="53" spans="1:4" x14ac:dyDescent="0.2">
      <c r="A53" s="12">
        <v>6</v>
      </c>
      <c r="B53" s="20" t="s">
        <v>59</v>
      </c>
      <c r="C53" s="14"/>
      <c r="D53" s="15"/>
    </row>
    <row r="54" spans="1:4" x14ac:dyDescent="0.2">
      <c r="A54" s="16"/>
      <c r="B54" s="17" t="s">
        <v>26</v>
      </c>
      <c r="C54" s="18" t="s">
        <v>9</v>
      </c>
      <c r="D54" s="19">
        <v>240000</v>
      </c>
    </row>
    <row r="55" spans="1:4" s="4" customFormat="1" x14ac:dyDescent="0.2">
      <c r="A55" s="16"/>
      <c r="B55" s="17" t="s">
        <v>44</v>
      </c>
      <c r="C55" s="18" t="s">
        <v>9</v>
      </c>
      <c r="D55" s="19">
        <v>200000</v>
      </c>
    </row>
    <row r="56" spans="1:4" x14ac:dyDescent="0.2">
      <c r="A56" s="16"/>
      <c r="B56" s="17" t="s">
        <v>51</v>
      </c>
      <c r="C56" s="18" t="s">
        <v>9</v>
      </c>
      <c r="D56" s="19">
        <v>168000</v>
      </c>
    </row>
    <row r="57" spans="1:4" x14ac:dyDescent="0.2">
      <c r="A57" s="16"/>
      <c r="B57" s="17" t="s">
        <v>75</v>
      </c>
      <c r="C57" s="18" t="s">
        <v>9</v>
      </c>
      <c r="D57" s="19">
        <v>92000</v>
      </c>
    </row>
    <row r="58" spans="1:4" x14ac:dyDescent="0.2">
      <c r="A58" s="12">
        <v>7</v>
      </c>
      <c r="B58" s="20" t="s">
        <v>14</v>
      </c>
      <c r="C58" s="14"/>
      <c r="D58" s="15"/>
    </row>
    <row r="59" spans="1:4" x14ac:dyDescent="0.2">
      <c r="A59" s="16" t="s">
        <v>82</v>
      </c>
      <c r="B59" s="17" t="s">
        <v>35</v>
      </c>
      <c r="C59" s="18"/>
      <c r="D59" s="19"/>
    </row>
    <row r="60" spans="1:4" x14ac:dyDescent="0.2">
      <c r="A60" s="16"/>
      <c r="B60" s="17" t="s">
        <v>36</v>
      </c>
      <c r="C60" s="18" t="s">
        <v>71</v>
      </c>
      <c r="D60" s="19">
        <v>14400</v>
      </c>
    </row>
    <row r="61" spans="1:4" x14ac:dyDescent="0.2">
      <c r="A61" s="16"/>
      <c r="B61" s="17" t="s">
        <v>15</v>
      </c>
      <c r="C61" s="18" t="s">
        <v>16</v>
      </c>
      <c r="D61" s="19">
        <v>184000</v>
      </c>
    </row>
    <row r="62" spans="1:4" x14ac:dyDescent="0.2">
      <c r="A62" s="16" t="s">
        <v>83</v>
      </c>
      <c r="B62" s="17" t="s">
        <v>37</v>
      </c>
      <c r="C62" s="18"/>
      <c r="D62" s="19"/>
    </row>
    <row r="63" spans="1:4" ht="31.5" x14ac:dyDescent="0.2">
      <c r="A63" s="16"/>
      <c r="B63" s="17" t="s">
        <v>67</v>
      </c>
      <c r="C63" s="18" t="s">
        <v>71</v>
      </c>
      <c r="D63" s="19">
        <v>3200</v>
      </c>
    </row>
    <row r="64" spans="1:4" x14ac:dyDescent="0.2">
      <c r="A64" s="16" t="s">
        <v>84</v>
      </c>
      <c r="B64" s="17" t="s">
        <v>60</v>
      </c>
      <c r="C64" s="18"/>
      <c r="D64" s="19"/>
    </row>
    <row r="65" spans="1:4" x14ac:dyDescent="0.2">
      <c r="A65" s="16"/>
      <c r="B65" s="17" t="s">
        <v>26</v>
      </c>
      <c r="C65" s="18" t="s">
        <v>9</v>
      </c>
      <c r="D65" s="19">
        <v>240000</v>
      </c>
    </row>
    <row r="66" spans="1:4" x14ac:dyDescent="0.2">
      <c r="A66" s="16"/>
      <c r="B66" s="17" t="s">
        <v>44</v>
      </c>
      <c r="C66" s="18" t="s">
        <v>9</v>
      </c>
      <c r="D66" s="19">
        <v>200000</v>
      </c>
    </row>
    <row r="67" spans="1:4" x14ac:dyDescent="0.2">
      <c r="A67" s="16"/>
      <c r="B67" s="17" t="s">
        <v>51</v>
      </c>
      <c r="C67" s="18" t="s">
        <v>9</v>
      </c>
      <c r="D67" s="19">
        <v>168000</v>
      </c>
    </row>
    <row r="68" spans="1:4" x14ac:dyDescent="0.2">
      <c r="A68" s="16"/>
      <c r="B68" s="17" t="s">
        <v>61</v>
      </c>
      <c r="C68" s="18" t="s">
        <v>9</v>
      </c>
      <c r="D68" s="19">
        <v>92000</v>
      </c>
    </row>
    <row r="69" spans="1:4" x14ac:dyDescent="0.2">
      <c r="A69" s="12">
        <v>8</v>
      </c>
      <c r="B69" s="20" t="s">
        <v>62</v>
      </c>
      <c r="C69" s="14"/>
      <c r="D69" s="15"/>
    </row>
    <row r="70" spans="1:4" x14ac:dyDescent="0.2">
      <c r="A70" s="16"/>
      <c r="B70" s="17" t="s">
        <v>26</v>
      </c>
      <c r="C70" s="18" t="s">
        <v>9</v>
      </c>
      <c r="D70" s="19">
        <v>240000</v>
      </c>
    </row>
    <row r="71" spans="1:4" x14ac:dyDescent="0.2">
      <c r="A71" s="16"/>
      <c r="B71" s="17" t="s">
        <v>44</v>
      </c>
      <c r="C71" s="18" t="s">
        <v>9</v>
      </c>
      <c r="D71" s="19">
        <v>200000</v>
      </c>
    </row>
    <row r="72" spans="1:4" x14ac:dyDescent="0.2">
      <c r="A72" s="16"/>
      <c r="B72" s="17" t="s">
        <v>45</v>
      </c>
      <c r="C72" s="18" t="s">
        <v>9</v>
      </c>
      <c r="D72" s="19">
        <v>168000</v>
      </c>
    </row>
    <row r="73" spans="1:4" x14ac:dyDescent="0.2">
      <c r="A73" s="16"/>
      <c r="B73" s="17" t="s">
        <v>61</v>
      </c>
      <c r="C73" s="18" t="s">
        <v>9</v>
      </c>
      <c r="D73" s="19">
        <v>92000</v>
      </c>
    </row>
    <row r="74" spans="1:4" x14ac:dyDescent="0.2">
      <c r="A74" s="12">
        <v>9</v>
      </c>
      <c r="B74" s="20" t="s">
        <v>18</v>
      </c>
      <c r="C74" s="14"/>
      <c r="D74" s="15"/>
    </row>
    <row r="75" spans="1:4" x14ac:dyDescent="0.2">
      <c r="A75" s="16"/>
      <c r="B75" s="17" t="s">
        <v>19</v>
      </c>
      <c r="C75" s="18" t="s">
        <v>9</v>
      </c>
      <c r="D75" s="19">
        <v>128000</v>
      </c>
    </row>
    <row r="76" spans="1:4" x14ac:dyDescent="0.2">
      <c r="A76" s="16"/>
      <c r="B76" s="17" t="s">
        <v>20</v>
      </c>
      <c r="C76" s="18" t="s">
        <v>9</v>
      </c>
      <c r="D76" s="19">
        <v>128000</v>
      </c>
    </row>
    <row r="77" spans="1:4" ht="31.5" x14ac:dyDescent="0.2">
      <c r="A77" s="12">
        <v>11</v>
      </c>
      <c r="B77" s="20" t="s">
        <v>21</v>
      </c>
      <c r="C77" s="14"/>
      <c r="D77" s="15"/>
    </row>
    <row r="78" spans="1:4" x14ac:dyDescent="0.2">
      <c r="A78" s="16"/>
      <c r="B78" s="17" t="s">
        <v>22</v>
      </c>
      <c r="C78" s="18" t="s">
        <v>9</v>
      </c>
      <c r="D78" s="19">
        <v>240000</v>
      </c>
    </row>
    <row r="79" spans="1:4" x14ac:dyDescent="0.2">
      <c r="A79" s="16"/>
      <c r="B79" s="17" t="s">
        <v>23</v>
      </c>
      <c r="C79" s="18" t="s">
        <v>9</v>
      </c>
      <c r="D79" s="19">
        <v>168000</v>
      </c>
    </row>
    <row r="80" spans="1:4" x14ac:dyDescent="0.2">
      <c r="A80" s="16"/>
      <c r="B80" s="17" t="s">
        <v>24</v>
      </c>
      <c r="C80" s="18" t="s">
        <v>9</v>
      </c>
      <c r="D80" s="19">
        <v>200000</v>
      </c>
    </row>
    <row r="81" spans="1:4" x14ac:dyDescent="0.2">
      <c r="A81" s="12">
        <v>12</v>
      </c>
      <c r="B81" s="20" t="s">
        <v>25</v>
      </c>
      <c r="C81" s="14"/>
      <c r="D81" s="15"/>
    </row>
    <row r="82" spans="1:4" x14ac:dyDescent="0.2">
      <c r="A82" s="16"/>
      <c r="B82" s="17" t="s">
        <v>26</v>
      </c>
      <c r="C82" s="18" t="s">
        <v>9</v>
      </c>
      <c r="D82" s="19">
        <v>120000</v>
      </c>
    </row>
    <row r="83" spans="1:4" x14ac:dyDescent="0.2">
      <c r="A83" s="16"/>
      <c r="B83" s="17" t="s">
        <v>27</v>
      </c>
      <c r="C83" s="18" t="s">
        <v>9</v>
      </c>
      <c r="D83" s="19">
        <v>104000</v>
      </c>
    </row>
    <row r="84" spans="1:4" x14ac:dyDescent="0.2">
      <c r="A84" s="16"/>
      <c r="B84" s="17" t="s">
        <v>28</v>
      </c>
      <c r="C84" s="18" t="s">
        <v>9</v>
      </c>
      <c r="D84" s="19">
        <v>96000</v>
      </c>
    </row>
    <row r="85" spans="1:4" s="4" customFormat="1" x14ac:dyDescent="0.2">
      <c r="A85" s="12">
        <v>13</v>
      </c>
      <c r="B85" s="20" t="s">
        <v>76</v>
      </c>
      <c r="C85" s="14"/>
      <c r="D85" s="32"/>
    </row>
    <row r="86" spans="1:4" s="21" customFormat="1" x14ac:dyDescent="0.25">
      <c r="A86" s="16" t="s">
        <v>77</v>
      </c>
      <c r="B86" s="17" t="s">
        <v>29</v>
      </c>
      <c r="C86" s="18"/>
      <c r="D86" s="32"/>
    </row>
    <row r="87" spans="1:4" s="21" customFormat="1" ht="15.75" customHeight="1" x14ac:dyDescent="0.25">
      <c r="A87" s="16"/>
      <c r="B87" s="17" t="s">
        <v>63</v>
      </c>
      <c r="C87" s="18" t="s">
        <v>30</v>
      </c>
      <c r="D87" s="33">
        <v>50000</v>
      </c>
    </row>
    <row r="88" spans="1:4" s="21" customFormat="1" x14ac:dyDescent="0.25">
      <c r="A88" s="16"/>
      <c r="B88" s="17" t="s">
        <v>64</v>
      </c>
      <c r="C88" s="18" t="s">
        <v>30</v>
      </c>
      <c r="D88" s="33">
        <v>50000</v>
      </c>
    </row>
    <row r="89" spans="1:4" s="21" customFormat="1" x14ac:dyDescent="0.25">
      <c r="A89" s="16" t="s">
        <v>78</v>
      </c>
      <c r="B89" s="17" t="s">
        <v>31</v>
      </c>
      <c r="C89" s="18"/>
      <c r="D89" s="32"/>
    </row>
    <row r="90" spans="1:4" s="21" customFormat="1" ht="31.5" customHeight="1" x14ac:dyDescent="0.25">
      <c r="A90" s="16"/>
      <c r="B90" s="17" t="s">
        <v>95</v>
      </c>
      <c r="C90" s="18" t="s">
        <v>9</v>
      </c>
      <c r="D90" s="33">
        <v>50000</v>
      </c>
    </row>
    <row r="91" spans="1:4" s="21" customFormat="1" x14ac:dyDescent="0.25">
      <c r="A91" s="16"/>
      <c r="B91" s="17" t="s">
        <v>65</v>
      </c>
      <c r="C91" s="18" t="s">
        <v>9</v>
      </c>
      <c r="D91" s="33">
        <v>150000</v>
      </c>
    </row>
    <row r="92" spans="1:4" s="21" customFormat="1" x14ac:dyDescent="0.25">
      <c r="A92" s="16"/>
      <c r="B92" s="17" t="s">
        <v>66</v>
      </c>
      <c r="C92" s="18" t="s">
        <v>9</v>
      </c>
      <c r="D92" s="33">
        <v>50000</v>
      </c>
    </row>
    <row r="93" spans="1:4" s="4" customFormat="1" x14ac:dyDescent="0.2">
      <c r="A93" s="12" t="s">
        <v>39</v>
      </c>
      <c r="B93" s="20" t="s">
        <v>85</v>
      </c>
      <c r="C93" s="14"/>
      <c r="D93" s="15"/>
    </row>
    <row r="94" spans="1:4" x14ac:dyDescent="0.2">
      <c r="A94" s="29">
        <v>1</v>
      </c>
      <c r="B94" s="13" t="s">
        <v>3</v>
      </c>
      <c r="C94" s="14"/>
      <c r="D94" s="15"/>
    </row>
    <row r="95" spans="1:4" x14ac:dyDescent="0.2">
      <c r="A95" s="29" t="s">
        <v>4</v>
      </c>
      <c r="B95" s="13" t="s">
        <v>33</v>
      </c>
      <c r="C95" s="14"/>
      <c r="D95" s="15"/>
    </row>
    <row r="96" spans="1:4" x14ac:dyDescent="0.2">
      <c r="A96" s="30"/>
      <c r="B96" s="31" t="s">
        <v>32</v>
      </c>
      <c r="C96" s="18" t="s">
        <v>5</v>
      </c>
      <c r="D96" s="19">
        <v>368000</v>
      </c>
    </row>
    <row r="97" spans="1:4" x14ac:dyDescent="0.2">
      <c r="A97" s="29" t="s">
        <v>6</v>
      </c>
      <c r="B97" s="13" t="s">
        <v>7</v>
      </c>
      <c r="C97" s="14"/>
      <c r="D97" s="15"/>
    </row>
    <row r="98" spans="1:4" x14ac:dyDescent="0.2">
      <c r="A98" s="29"/>
      <c r="B98" s="13" t="s">
        <v>8</v>
      </c>
      <c r="C98" s="14"/>
      <c r="D98" s="15"/>
    </row>
    <row r="99" spans="1:4" x14ac:dyDescent="0.2">
      <c r="A99" s="29"/>
      <c r="B99" s="31" t="s">
        <v>40</v>
      </c>
      <c r="C99" s="18" t="s">
        <v>9</v>
      </c>
      <c r="D99" s="19">
        <v>240000</v>
      </c>
    </row>
    <row r="100" spans="1:4" x14ac:dyDescent="0.2">
      <c r="A100" s="30"/>
      <c r="B100" s="31" t="s">
        <v>10</v>
      </c>
      <c r="C100" s="18" t="s">
        <v>9</v>
      </c>
      <c r="D100" s="19">
        <v>400000</v>
      </c>
    </row>
    <row r="101" spans="1:4" x14ac:dyDescent="0.2">
      <c r="A101" s="29" t="s">
        <v>11</v>
      </c>
      <c r="B101" s="13" t="s">
        <v>12</v>
      </c>
      <c r="C101" s="18"/>
      <c r="D101" s="19"/>
    </row>
    <row r="102" spans="1:4" x14ac:dyDescent="0.2">
      <c r="A102" s="30"/>
      <c r="B102" s="17" t="s">
        <v>68</v>
      </c>
      <c r="C102" s="18" t="s">
        <v>9</v>
      </c>
      <c r="D102" s="19">
        <v>280000</v>
      </c>
    </row>
    <row r="103" spans="1:4" ht="16.5" customHeight="1" x14ac:dyDescent="0.2">
      <c r="A103" s="30"/>
      <c r="B103" s="17" t="s">
        <v>69</v>
      </c>
      <c r="C103" s="18" t="s">
        <v>9</v>
      </c>
      <c r="D103" s="19">
        <v>252000</v>
      </c>
    </row>
    <row r="104" spans="1:4" x14ac:dyDescent="0.2">
      <c r="A104" s="30"/>
      <c r="B104" s="17" t="s">
        <v>70</v>
      </c>
      <c r="C104" s="18" t="s">
        <v>9</v>
      </c>
      <c r="D104" s="19">
        <v>224000</v>
      </c>
    </row>
    <row r="105" spans="1:4" x14ac:dyDescent="0.2">
      <c r="A105" s="30"/>
      <c r="B105" s="17" t="s">
        <v>13</v>
      </c>
      <c r="C105" s="18" t="s">
        <v>9</v>
      </c>
      <c r="D105" s="19">
        <v>184000</v>
      </c>
    </row>
    <row r="106" spans="1:4" x14ac:dyDescent="0.2">
      <c r="A106" s="30"/>
      <c r="B106" s="17" t="s">
        <v>81</v>
      </c>
      <c r="C106" s="18" t="s">
        <v>9</v>
      </c>
      <c r="D106" s="19">
        <v>92000</v>
      </c>
    </row>
    <row r="107" spans="1:4" x14ac:dyDescent="0.2">
      <c r="A107" s="12">
        <v>2</v>
      </c>
      <c r="B107" s="13" t="s">
        <v>52</v>
      </c>
      <c r="C107" s="14"/>
      <c r="D107" s="15"/>
    </row>
    <row r="108" spans="1:4" x14ac:dyDescent="0.2">
      <c r="A108" s="16"/>
      <c r="B108" s="17" t="s">
        <v>26</v>
      </c>
      <c r="C108" s="18" t="s">
        <v>9</v>
      </c>
      <c r="D108" s="19">
        <v>240000</v>
      </c>
    </row>
    <row r="109" spans="1:4" x14ac:dyDescent="0.2">
      <c r="A109" s="16"/>
      <c r="B109" s="17" t="s">
        <v>44</v>
      </c>
      <c r="C109" s="18" t="s">
        <v>9</v>
      </c>
      <c r="D109" s="19">
        <v>200000</v>
      </c>
    </row>
    <row r="110" spans="1:4" x14ac:dyDescent="0.2">
      <c r="A110" s="16"/>
      <c r="B110" s="17" t="s">
        <v>45</v>
      </c>
      <c r="C110" s="18" t="s">
        <v>9</v>
      </c>
      <c r="D110" s="19">
        <v>168000</v>
      </c>
    </row>
    <row r="111" spans="1:4" x14ac:dyDescent="0.2">
      <c r="A111" s="16"/>
      <c r="B111" s="17" t="s">
        <v>53</v>
      </c>
      <c r="C111" s="18" t="s">
        <v>9</v>
      </c>
      <c r="D111" s="19">
        <v>168000</v>
      </c>
    </row>
    <row r="112" spans="1:4" x14ac:dyDescent="0.2">
      <c r="A112" s="16"/>
      <c r="B112" s="17" t="s">
        <v>54</v>
      </c>
      <c r="C112" s="18" t="s">
        <v>9</v>
      </c>
      <c r="D112" s="19">
        <v>92000</v>
      </c>
    </row>
    <row r="113" spans="1:4" x14ac:dyDescent="0.2">
      <c r="A113" s="12">
        <v>3</v>
      </c>
      <c r="B113" s="13" t="s">
        <v>50</v>
      </c>
      <c r="C113" s="14"/>
      <c r="D113" s="15"/>
    </row>
    <row r="114" spans="1:4" x14ac:dyDescent="0.2">
      <c r="A114" s="16"/>
      <c r="B114" s="17" t="s">
        <v>26</v>
      </c>
      <c r="C114" s="18" t="s">
        <v>9</v>
      </c>
      <c r="D114" s="19">
        <v>240000</v>
      </c>
    </row>
    <row r="115" spans="1:4" x14ac:dyDescent="0.2">
      <c r="A115" s="16"/>
      <c r="B115" s="17" t="s">
        <v>44</v>
      </c>
      <c r="C115" s="18" t="s">
        <v>9</v>
      </c>
      <c r="D115" s="19">
        <v>208000</v>
      </c>
    </row>
    <row r="116" spans="1:4" x14ac:dyDescent="0.2">
      <c r="A116" s="16"/>
      <c r="B116" s="17" t="s">
        <v>51</v>
      </c>
      <c r="C116" s="18" t="s">
        <v>9</v>
      </c>
      <c r="D116" s="19">
        <v>168000</v>
      </c>
    </row>
    <row r="117" spans="1:4" s="4" customFormat="1" x14ac:dyDescent="0.2">
      <c r="A117" s="16"/>
      <c r="B117" s="17" t="s">
        <v>17</v>
      </c>
      <c r="C117" s="18" t="s">
        <v>9</v>
      </c>
      <c r="D117" s="19">
        <v>92000</v>
      </c>
    </row>
    <row r="118" spans="1:4" x14ac:dyDescent="0.2">
      <c r="A118" s="12">
        <v>4</v>
      </c>
      <c r="B118" s="20" t="s">
        <v>55</v>
      </c>
      <c r="C118" s="14"/>
      <c r="D118" s="15"/>
    </row>
    <row r="119" spans="1:4" x14ac:dyDescent="0.2">
      <c r="A119" s="16"/>
      <c r="B119" s="17" t="s">
        <v>26</v>
      </c>
      <c r="C119" s="18" t="s">
        <v>9</v>
      </c>
      <c r="D119" s="19">
        <v>224000</v>
      </c>
    </row>
    <row r="120" spans="1:4" x14ac:dyDescent="0.2">
      <c r="A120" s="16"/>
      <c r="B120" s="17" t="s">
        <v>44</v>
      </c>
      <c r="C120" s="18" t="s">
        <v>9</v>
      </c>
      <c r="D120" s="19">
        <v>216000</v>
      </c>
    </row>
    <row r="121" spans="1:4" x14ac:dyDescent="0.2">
      <c r="A121" s="16"/>
      <c r="B121" s="17" t="s">
        <v>73</v>
      </c>
      <c r="C121" s="18" t="s">
        <v>9</v>
      </c>
      <c r="D121" s="19">
        <v>208000</v>
      </c>
    </row>
    <row r="122" spans="1:4" x14ac:dyDescent="0.2">
      <c r="A122" s="16"/>
      <c r="B122" s="17" t="s">
        <v>74</v>
      </c>
      <c r="C122" s="18" t="s">
        <v>9</v>
      </c>
      <c r="D122" s="19">
        <v>200000</v>
      </c>
    </row>
    <row r="123" spans="1:4" x14ac:dyDescent="0.2">
      <c r="A123" s="16"/>
      <c r="B123" s="17" t="s">
        <v>56</v>
      </c>
      <c r="C123" s="18" t="s">
        <v>9</v>
      </c>
      <c r="D123" s="19">
        <v>168000</v>
      </c>
    </row>
    <row r="124" spans="1:4" x14ac:dyDescent="0.2">
      <c r="A124" s="16"/>
      <c r="B124" s="17" t="s">
        <v>57</v>
      </c>
      <c r="C124" s="18" t="s">
        <v>9</v>
      </c>
      <c r="D124" s="19">
        <v>92000</v>
      </c>
    </row>
    <row r="125" spans="1:4" x14ac:dyDescent="0.2">
      <c r="A125" s="12">
        <v>5</v>
      </c>
      <c r="B125" s="20" t="s">
        <v>58</v>
      </c>
      <c r="C125" s="14"/>
      <c r="D125" s="15"/>
    </row>
    <row r="126" spans="1:4" x14ac:dyDescent="0.2">
      <c r="A126" s="16"/>
      <c r="B126" s="17" t="s">
        <v>26</v>
      </c>
      <c r="C126" s="18" t="s">
        <v>9</v>
      </c>
      <c r="D126" s="19">
        <v>240000</v>
      </c>
    </row>
    <row r="127" spans="1:4" s="4" customFormat="1" x14ac:dyDescent="0.2">
      <c r="A127" s="16"/>
      <c r="B127" s="17" t="s">
        <v>44</v>
      </c>
      <c r="C127" s="18" t="s">
        <v>9</v>
      </c>
      <c r="D127" s="19">
        <v>208000</v>
      </c>
    </row>
    <row r="128" spans="1:4" x14ac:dyDescent="0.2">
      <c r="A128" s="16"/>
      <c r="B128" s="17" t="s">
        <v>51</v>
      </c>
      <c r="C128" s="18" t="s">
        <v>9</v>
      </c>
      <c r="D128" s="19">
        <v>168000</v>
      </c>
    </row>
    <row r="129" spans="1:4" x14ac:dyDescent="0.2">
      <c r="A129" s="12">
        <v>6</v>
      </c>
      <c r="B129" s="20" t="s">
        <v>59</v>
      </c>
      <c r="C129" s="14"/>
      <c r="D129" s="15"/>
    </row>
    <row r="130" spans="1:4" x14ac:dyDescent="0.2">
      <c r="A130" s="16"/>
      <c r="B130" s="17" t="s">
        <v>26</v>
      </c>
      <c r="C130" s="18" t="s">
        <v>9</v>
      </c>
      <c r="D130" s="19">
        <v>240000</v>
      </c>
    </row>
    <row r="131" spans="1:4" s="4" customFormat="1" x14ac:dyDescent="0.2">
      <c r="A131" s="16"/>
      <c r="B131" s="17" t="s">
        <v>44</v>
      </c>
      <c r="C131" s="18" t="s">
        <v>9</v>
      </c>
      <c r="D131" s="19">
        <v>200000</v>
      </c>
    </row>
    <row r="132" spans="1:4" x14ac:dyDescent="0.2">
      <c r="A132" s="16"/>
      <c r="B132" s="17" t="s">
        <v>51</v>
      </c>
      <c r="C132" s="18" t="s">
        <v>9</v>
      </c>
      <c r="D132" s="19">
        <v>168000</v>
      </c>
    </row>
    <row r="133" spans="1:4" x14ac:dyDescent="0.2">
      <c r="A133" s="16"/>
      <c r="B133" s="17" t="s">
        <v>75</v>
      </c>
      <c r="C133" s="18" t="s">
        <v>9</v>
      </c>
      <c r="D133" s="19">
        <v>92000</v>
      </c>
    </row>
    <row r="134" spans="1:4" x14ac:dyDescent="0.2">
      <c r="A134" s="12">
        <v>7</v>
      </c>
      <c r="B134" s="20" t="s">
        <v>14</v>
      </c>
      <c r="C134" s="14"/>
      <c r="D134" s="15"/>
    </row>
    <row r="135" spans="1:4" x14ac:dyDescent="0.2">
      <c r="A135" s="16" t="s">
        <v>82</v>
      </c>
      <c r="B135" s="17" t="s">
        <v>35</v>
      </c>
      <c r="C135" s="18"/>
      <c r="D135" s="19"/>
    </row>
    <row r="136" spans="1:4" x14ac:dyDescent="0.2">
      <c r="A136" s="16"/>
      <c r="B136" s="17" t="s">
        <v>86</v>
      </c>
      <c r="C136" s="18" t="s">
        <v>71</v>
      </c>
      <c r="D136" s="19">
        <v>18000</v>
      </c>
    </row>
    <row r="137" spans="1:4" x14ac:dyDescent="0.2">
      <c r="A137" s="16"/>
      <c r="B137" s="17" t="s">
        <v>87</v>
      </c>
      <c r="C137" s="18" t="s">
        <v>71</v>
      </c>
      <c r="D137" s="19">
        <v>14400</v>
      </c>
    </row>
    <row r="138" spans="1:4" x14ac:dyDescent="0.2">
      <c r="A138" s="16"/>
      <c r="B138" s="17" t="s">
        <v>15</v>
      </c>
      <c r="C138" s="18" t="s">
        <v>16</v>
      </c>
      <c r="D138" s="19">
        <v>184000</v>
      </c>
    </row>
    <row r="139" spans="1:4" x14ac:dyDescent="0.2">
      <c r="A139" s="16" t="s">
        <v>83</v>
      </c>
      <c r="B139" s="17" t="s">
        <v>37</v>
      </c>
      <c r="C139" s="18"/>
      <c r="D139" s="19"/>
    </row>
    <row r="140" spans="1:4" ht="31.5" x14ac:dyDescent="0.2">
      <c r="A140" s="16"/>
      <c r="B140" s="17" t="s">
        <v>67</v>
      </c>
      <c r="C140" s="18" t="s">
        <v>71</v>
      </c>
      <c r="D140" s="19">
        <v>3200</v>
      </c>
    </row>
    <row r="141" spans="1:4" x14ac:dyDescent="0.2">
      <c r="A141" s="16" t="s">
        <v>84</v>
      </c>
      <c r="B141" s="17" t="s">
        <v>60</v>
      </c>
      <c r="C141" s="18"/>
      <c r="D141" s="19"/>
    </row>
    <row r="142" spans="1:4" x14ac:dyDescent="0.2">
      <c r="A142" s="16"/>
      <c r="B142" s="17" t="s">
        <v>26</v>
      </c>
      <c r="C142" s="18" t="s">
        <v>9</v>
      </c>
      <c r="D142" s="19">
        <v>240000</v>
      </c>
    </row>
    <row r="143" spans="1:4" x14ac:dyDescent="0.2">
      <c r="A143" s="16"/>
      <c r="B143" s="17" t="s">
        <v>44</v>
      </c>
      <c r="C143" s="18" t="s">
        <v>9</v>
      </c>
      <c r="D143" s="19">
        <v>200000</v>
      </c>
    </row>
    <row r="144" spans="1:4" x14ac:dyDescent="0.2">
      <c r="A144" s="16"/>
      <c r="B144" s="17" t="s">
        <v>51</v>
      </c>
      <c r="C144" s="18" t="s">
        <v>9</v>
      </c>
      <c r="D144" s="19">
        <v>168000</v>
      </c>
    </row>
    <row r="145" spans="1:4" x14ac:dyDescent="0.2">
      <c r="A145" s="16"/>
      <c r="B145" s="17" t="s">
        <v>61</v>
      </c>
      <c r="C145" s="18" t="s">
        <v>9</v>
      </c>
      <c r="D145" s="19">
        <v>92000</v>
      </c>
    </row>
    <row r="146" spans="1:4" x14ac:dyDescent="0.2">
      <c r="A146" s="12">
        <v>8</v>
      </c>
      <c r="B146" s="20" t="s">
        <v>62</v>
      </c>
      <c r="C146" s="14"/>
      <c r="D146" s="15"/>
    </row>
    <row r="147" spans="1:4" x14ac:dyDescent="0.2">
      <c r="A147" s="16"/>
      <c r="B147" s="17" t="s">
        <v>26</v>
      </c>
      <c r="C147" s="18" t="s">
        <v>9</v>
      </c>
      <c r="D147" s="19">
        <v>240000</v>
      </c>
    </row>
    <row r="148" spans="1:4" x14ac:dyDescent="0.2">
      <c r="A148" s="16"/>
      <c r="B148" s="17" t="s">
        <v>44</v>
      </c>
      <c r="C148" s="18" t="s">
        <v>9</v>
      </c>
      <c r="D148" s="19">
        <v>200000</v>
      </c>
    </row>
    <row r="149" spans="1:4" x14ac:dyDescent="0.2">
      <c r="A149" s="16"/>
      <c r="B149" s="17" t="s">
        <v>45</v>
      </c>
      <c r="C149" s="18" t="s">
        <v>9</v>
      </c>
      <c r="D149" s="19">
        <v>168000</v>
      </c>
    </row>
    <row r="150" spans="1:4" x14ac:dyDescent="0.2">
      <c r="A150" s="16"/>
      <c r="B150" s="17" t="s">
        <v>61</v>
      </c>
      <c r="C150" s="18" t="s">
        <v>9</v>
      </c>
      <c r="D150" s="19">
        <v>92000</v>
      </c>
    </row>
    <row r="151" spans="1:4" x14ac:dyDescent="0.2">
      <c r="A151" s="12">
        <v>9</v>
      </c>
      <c r="B151" s="20" t="s">
        <v>18</v>
      </c>
      <c r="C151" s="14"/>
      <c r="D151" s="15"/>
    </row>
    <row r="152" spans="1:4" x14ac:dyDescent="0.2">
      <c r="A152" s="16"/>
      <c r="B152" s="17" t="s">
        <v>19</v>
      </c>
      <c r="C152" s="18" t="s">
        <v>9</v>
      </c>
      <c r="D152" s="19">
        <v>128000</v>
      </c>
    </row>
    <row r="153" spans="1:4" x14ac:dyDescent="0.2">
      <c r="A153" s="16"/>
      <c r="B153" s="17" t="s">
        <v>20</v>
      </c>
      <c r="C153" s="18" t="s">
        <v>9</v>
      </c>
      <c r="D153" s="19">
        <v>128000</v>
      </c>
    </row>
    <row r="154" spans="1:4" ht="31.5" x14ac:dyDescent="0.2">
      <c r="A154" s="12">
        <v>11</v>
      </c>
      <c r="B154" s="20" t="s">
        <v>21</v>
      </c>
      <c r="C154" s="14"/>
      <c r="D154" s="15"/>
    </row>
    <row r="155" spans="1:4" x14ac:dyDescent="0.2">
      <c r="A155" s="16"/>
      <c r="B155" s="17" t="s">
        <v>22</v>
      </c>
      <c r="C155" s="18" t="s">
        <v>9</v>
      </c>
      <c r="D155" s="19">
        <v>240000</v>
      </c>
    </row>
    <row r="156" spans="1:4" x14ac:dyDescent="0.2">
      <c r="A156" s="16"/>
      <c r="B156" s="17" t="s">
        <v>23</v>
      </c>
      <c r="C156" s="18" t="s">
        <v>9</v>
      </c>
      <c r="D156" s="19">
        <v>168000</v>
      </c>
    </row>
    <row r="157" spans="1:4" x14ac:dyDescent="0.2">
      <c r="A157" s="16"/>
      <c r="B157" s="17" t="s">
        <v>24</v>
      </c>
      <c r="C157" s="18" t="s">
        <v>9</v>
      </c>
      <c r="D157" s="19">
        <v>200000</v>
      </c>
    </row>
    <row r="158" spans="1:4" x14ac:dyDescent="0.2">
      <c r="A158" s="12">
        <v>12</v>
      </c>
      <c r="B158" s="20" t="s">
        <v>25</v>
      </c>
      <c r="C158" s="14"/>
      <c r="D158" s="15"/>
    </row>
    <row r="159" spans="1:4" x14ac:dyDescent="0.2">
      <c r="A159" s="16"/>
      <c r="B159" s="17" t="s">
        <v>26</v>
      </c>
      <c r="C159" s="18" t="s">
        <v>9</v>
      </c>
      <c r="D159" s="19">
        <v>120000</v>
      </c>
    </row>
    <row r="160" spans="1:4" x14ac:dyDescent="0.2">
      <c r="A160" s="16"/>
      <c r="B160" s="17" t="s">
        <v>27</v>
      </c>
      <c r="C160" s="18" t="s">
        <v>9</v>
      </c>
      <c r="D160" s="19">
        <v>104000</v>
      </c>
    </row>
    <row r="161" spans="1:4" x14ac:dyDescent="0.2">
      <c r="A161" s="16"/>
      <c r="B161" s="17" t="s">
        <v>28</v>
      </c>
      <c r="C161" s="18" t="s">
        <v>9</v>
      </c>
      <c r="D161" s="19">
        <v>96000</v>
      </c>
    </row>
    <row r="162" spans="1:4" s="4" customFormat="1" x14ac:dyDescent="0.2">
      <c r="A162" s="12">
        <v>13</v>
      </c>
      <c r="B162" s="20" t="s">
        <v>76</v>
      </c>
      <c r="C162" s="14"/>
      <c r="D162" s="32"/>
    </row>
    <row r="163" spans="1:4" s="21" customFormat="1" x14ac:dyDescent="0.25">
      <c r="A163" s="16" t="s">
        <v>77</v>
      </c>
      <c r="B163" s="17" t="s">
        <v>29</v>
      </c>
      <c r="C163" s="18"/>
      <c r="D163" s="32"/>
    </row>
    <row r="164" spans="1:4" s="21" customFormat="1" ht="15.75" customHeight="1" x14ac:dyDescent="0.25">
      <c r="A164" s="16"/>
      <c r="B164" s="17" t="s">
        <v>63</v>
      </c>
      <c r="C164" s="18" t="s">
        <v>30</v>
      </c>
      <c r="D164" s="33">
        <v>50000</v>
      </c>
    </row>
    <row r="165" spans="1:4" s="21" customFormat="1" x14ac:dyDescent="0.25">
      <c r="A165" s="16"/>
      <c r="B165" s="17" t="s">
        <v>64</v>
      </c>
      <c r="C165" s="18" t="s">
        <v>30</v>
      </c>
      <c r="D165" s="33">
        <v>50000</v>
      </c>
    </row>
    <row r="166" spans="1:4" s="21" customFormat="1" x14ac:dyDescent="0.25">
      <c r="A166" s="16" t="s">
        <v>78</v>
      </c>
      <c r="B166" s="17" t="s">
        <v>31</v>
      </c>
      <c r="C166" s="18"/>
      <c r="D166" s="32"/>
    </row>
    <row r="167" spans="1:4" s="21" customFormat="1" ht="31.5" customHeight="1" x14ac:dyDescent="0.25">
      <c r="A167" s="16"/>
      <c r="B167" s="17" t="s">
        <v>95</v>
      </c>
      <c r="C167" s="18" t="s">
        <v>9</v>
      </c>
      <c r="D167" s="33">
        <v>50000</v>
      </c>
    </row>
    <row r="168" spans="1:4" s="21" customFormat="1" x14ac:dyDescent="0.25">
      <c r="A168" s="16"/>
      <c r="B168" s="17" t="s">
        <v>65</v>
      </c>
      <c r="C168" s="18" t="s">
        <v>9</v>
      </c>
      <c r="D168" s="33">
        <v>150000</v>
      </c>
    </row>
    <row r="169" spans="1:4" s="21" customFormat="1" x14ac:dyDescent="0.25">
      <c r="A169" s="16"/>
      <c r="B169" s="17" t="s">
        <v>66</v>
      </c>
      <c r="C169" s="18" t="s">
        <v>9</v>
      </c>
      <c r="D169" s="33">
        <v>50000</v>
      </c>
    </row>
    <row r="170" spans="1:4" ht="12" customHeight="1" x14ac:dyDescent="0.2">
      <c r="A170" s="22"/>
      <c r="B170" s="23"/>
      <c r="C170" s="24"/>
      <c r="D170" s="25"/>
    </row>
    <row r="171" spans="1:4" x14ac:dyDescent="0.2">
      <c r="B171" s="10" t="s">
        <v>92</v>
      </c>
      <c r="C171" s="6"/>
      <c r="D171" s="7"/>
    </row>
    <row r="172" spans="1:4" x14ac:dyDescent="0.2">
      <c r="B172" s="34" t="s">
        <v>41</v>
      </c>
      <c r="D172" s="1"/>
    </row>
    <row r="173" spans="1:4" ht="32.25" customHeight="1" x14ac:dyDescent="0.2">
      <c r="B173" s="253" t="s">
        <v>42</v>
      </c>
      <c r="C173" s="253"/>
      <c r="D173" s="253"/>
    </row>
    <row r="174" spans="1:4" ht="39" customHeight="1" x14ac:dyDescent="0.2">
      <c r="B174" s="249" t="s">
        <v>79</v>
      </c>
      <c r="C174" s="249"/>
      <c r="D174" s="249"/>
    </row>
    <row r="175" spans="1:4" x14ac:dyDescent="0.2">
      <c r="B175" s="5"/>
      <c r="C175" s="6"/>
      <c r="D175" s="7"/>
    </row>
    <row r="176" spans="1:4" x14ac:dyDescent="0.2">
      <c r="B176" s="5"/>
      <c r="C176" s="6"/>
      <c r="D176" s="7"/>
    </row>
  </sheetData>
  <mergeCells count="7">
    <mergeCell ref="B174:D174"/>
    <mergeCell ref="A1:C1"/>
    <mergeCell ref="A2:D2"/>
    <mergeCell ref="A3:D3"/>
    <mergeCell ref="A4:D4"/>
    <mergeCell ref="C5:D5"/>
    <mergeCell ref="B173:D173"/>
  </mergeCells>
  <printOptions horizontalCentered="1"/>
  <pageMargins left="0.5" right="0.25" top="0.5" bottom="0.5" header="0" footer="0"/>
  <pageSetup paperSize="9" scale="9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6"/>
  <sheetViews>
    <sheetView topLeftCell="A7" workbookViewId="0">
      <selection activeCell="G96" sqref="G96"/>
    </sheetView>
  </sheetViews>
  <sheetFormatPr defaultColWidth="9.140625" defaultRowHeight="15.75" x14ac:dyDescent="0.2"/>
  <cols>
    <col min="1" max="1" width="5.85546875" style="2" customWidth="1"/>
    <col min="2" max="2" width="63.140625" style="1" customWidth="1"/>
    <col min="3" max="3" width="14.7109375" style="1" customWidth="1"/>
    <col min="4" max="4" width="13.5703125" style="3" customWidth="1"/>
    <col min="5" max="5" width="16.5703125" style="3" customWidth="1"/>
    <col min="6" max="6" width="49.85546875" style="67" customWidth="1"/>
    <col min="7" max="7" width="5.85546875" style="2" hidden="1" customWidth="1"/>
    <col min="8" max="8" width="74.140625" style="1" hidden="1" customWidth="1"/>
    <col min="9" max="9" width="14.7109375" style="1" hidden="1" customWidth="1"/>
    <col min="10" max="11" width="13.5703125" style="3" hidden="1" customWidth="1"/>
    <col min="12" max="12" width="34.5703125" style="3" hidden="1" customWidth="1"/>
    <col min="13" max="13" width="13.140625" style="3" hidden="1" customWidth="1"/>
    <col min="14" max="15" width="0" style="1" hidden="1" customWidth="1"/>
    <col min="16" max="16384" width="9.140625" style="1"/>
  </cols>
  <sheetData>
    <row r="1" spans="1:14" ht="16.5" x14ac:dyDescent="0.25">
      <c r="A1" s="271" t="s">
        <v>153</v>
      </c>
      <c r="B1" s="271"/>
      <c r="C1" s="271"/>
      <c r="D1" s="271"/>
      <c r="E1" s="271"/>
      <c r="F1" s="271"/>
      <c r="G1" s="271"/>
      <c r="H1" s="271"/>
      <c r="I1" s="271"/>
      <c r="J1" s="271"/>
      <c r="K1" s="271"/>
      <c r="L1" s="271"/>
      <c r="M1" s="271"/>
    </row>
    <row r="2" spans="1:14" ht="16.5" customHeight="1" x14ac:dyDescent="0.2">
      <c r="A2" s="243" t="s">
        <v>161</v>
      </c>
      <c r="B2" s="243"/>
      <c r="C2" s="243"/>
      <c r="D2" s="243"/>
      <c r="E2" s="243"/>
      <c r="F2" s="243"/>
      <c r="G2" s="243"/>
      <c r="H2" s="243"/>
      <c r="I2" s="243"/>
      <c r="J2" s="243"/>
      <c r="K2" s="243"/>
      <c r="L2" s="243"/>
      <c r="M2" s="243"/>
    </row>
    <row r="3" spans="1:14" ht="38.25" customHeight="1" x14ac:dyDescent="0.2">
      <c r="A3" s="276" t="s">
        <v>213</v>
      </c>
      <c r="B3" s="276"/>
      <c r="C3" s="276"/>
      <c r="D3" s="276"/>
      <c r="E3" s="276"/>
      <c r="F3" s="276"/>
      <c r="G3" s="226"/>
      <c r="H3" s="226"/>
      <c r="I3" s="226"/>
      <c r="J3" s="226"/>
      <c r="K3" s="226"/>
      <c r="L3" s="226"/>
      <c r="M3" s="226"/>
    </row>
    <row r="4" spans="1:14" ht="33" customHeight="1" x14ac:dyDescent="0.2">
      <c r="A4" s="255" t="s">
        <v>0</v>
      </c>
      <c r="B4" s="255" t="s">
        <v>2</v>
      </c>
      <c r="C4" s="255" t="s">
        <v>1</v>
      </c>
      <c r="D4" s="264" t="s">
        <v>196</v>
      </c>
      <c r="E4" s="265"/>
      <c r="F4" s="262" t="s">
        <v>160</v>
      </c>
      <c r="G4" s="255" t="s">
        <v>0</v>
      </c>
      <c r="H4" s="255" t="s">
        <v>2</v>
      </c>
      <c r="I4" s="255" t="s">
        <v>1</v>
      </c>
      <c r="J4" s="275" t="s">
        <v>147</v>
      </c>
      <c r="K4" s="275"/>
      <c r="L4" s="275"/>
      <c r="M4" s="273" t="s">
        <v>120</v>
      </c>
    </row>
    <row r="5" spans="1:14" s="4" customFormat="1" ht="54" customHeight="1" x14ac:dyDescent="0.2">
      <c r="A5" s="255"/>
      <c r="B5" s="255"/>
      <c r="C5" s="255"/>
      <c r="D5" s="8" t="s">
        <v>154</v>
      </c>
      <c r="E5" s="68" t="s">
        <v>120</v>
      </c>
      <c r="F5" s="263"/>
      <c r="G5" s="255"/>
      <c r="H5" s="255"/>
      <c r="I5" s="255"/>
      <c r="J5" s="8" t="s">
        <v>88</v>
      </c>
      <c r="K5" s="272" t="s">
        <v>116</v>
      </c>
      <c r="L5" s="272"/>
      <c r="M5" s="274"/>
    </row>
    <row r="6" spans="1:14" s="4" customFormat="1" x14ac:dyDescent="0.2">
      <c r="A6" s="70">
        <v>1</v>
      </c>
      <c r="B6" s="58" t="s">
        <v>155</v>
      </c>
      <c r="C6" s="14"/>
      <c r="D6" s="15"/>
      <c r="E6" s="59"/>
      <c r="F6" s="63"/>
      <c r="G6" s="12">
        <v>1</v>
      </c>
      <c r="H6" s="13" t="s">
        <v>121</v>
      </c>
      <c r="I6" s="14"/>
      <c r="J6" s="15"/>
      <c r="K6" s="15"/>
      <c r="L6" s="15"/>
      <c r="M6" s="15"/>
    </row>
    <row r="7" spans="1:14" ht="15.75" customHeight="1" x14ac:dyDescent="0.2">
      <c r="A7" s="71"/>
      <c r="B7" s="17" t="s">
        <v>26</v>
      </c>
      <c r="C7" s="18" t="s">
        <v>9</v>
      </c>
      <c r="D7" s="19" t="e">
        <f>ROUND((PL04_HSG_TTrUBNDTP!#REF!*80%),-3)</f>
        <v>#REF!</v>
      </c>
      <c r="E7" s="19" t="e">
        <f>ROUND((PL04_HSG_TTrUBNDTP!#REF!*70%),-3)</f>
        <v>#REF!</v>
      </c>
      <c r="F7" s="256" t="s">
        <v>188</v>
      </c>
      <c r="G7" s="16"/>
      <c r="H7" s="17" t="s">
        <v>26</v>
      </c>
      <c r="I7" s="18" t="s">
        <v>9</v>
      </c>
      <c r="J7" s="19">
        <v>280000</v>
      </c>
      <c r="K7" s="1">
        <v>100</v>
      </c>
      <c r="L7" s="1"/>
      <c r="M7" s="19">
        <v>245000</v>
      </c>
      <c r="N7" s="62"/>
    </row>
    <row r="8" spans="1:14" x14ac:dyDescent="0.2">
      <c r="A8" s="71"/>
      <c r="B8" s="17" t="s">
        <v>44</v>
      </c>
      <c r="C8" s="18" t="s">
        <v>9</v>
      </c>
      <c r="D8" s="19" t="e">
        <f>ROUND((PL04_HSG_TTrUBNDTP!#REF!*80%),-3)</f>
        <v>#REF!</v>
      </c>
      <c r="E8" s="19" t="e">
        <f>ROUND((PL04_HSG_TTrUBNDTP!#REF!*70%),-3)</f>
        <v>#REF!</v>
      </c>
      <c r="F8" s="257"/>
      <c r="G8" s="16"/>
      <c r="H8" s="17" t="s">
        <v>44</v>
      </c>
      <c r="I8" s="18" t="s">
        <v>9</v>
      </c>
      <c r="J8" s="19">
        <v>252000</v>
      </c>
      <c r="K8" s="1">
        <f>J8*100/$J$7</f>
        <v>90</v>
      </c>
      <c r="L8" s="1" t="s">
        <v>117</v>
      </c>
      <c r="M8" s="19">
        <v>221000</v>
      </c>
      <c r="N8" s="62"/>
    </row>
    <row r="9" spans="1:14" x14ac:dyDescent="0.2">
      <c r="A9" s="71"/>
      <c r="B9" s="17" t="s">
        <v>45</v>
      </c>
      <c r="C9" s="18" t="s">
        <v>9</v>
      </c>
      <c r="D9" s="19" t="e">
        <f>ROUND((PL04_HSG_TTrUBNDTP!#REF!*80%),-3)</f>
        <v>#REF!</v>
      </c>
      <c r="E9" s="19" t="e">
        <f>ROUND((PL04_HSG_TTrUBNDTP!#REF!*70%),-3)</f>
        <v>#REF!</v>
      </c>
      <c r="F9" s="257"/>
      <c r="G9" s="16"/>
      <c r="H9" s="17" t="s">
        <v>45</v>
      </c>
      <c r="I9" s="18" t="s">
        <v>9</v>
      </c>
      <c r="J9" s="19">
        <v>200000</v>
      </c>
      <c r="K9" s="1">
        <f>J9*100/$J$7</f>
        <v>71.428571428571431</v>
      </c>
      <c r="L9" s="1" t="s">
        <v>117</v>
      </c>
      <c r="M9" s="19">
        <v>175000</v>
      </c>
      <c r="N9" s="62"/>
    </row>
    <row r="10" spans="1:14" x14ac:dyDescent="0.2">
      <c r="A10" s="71"/>
      <c r="B10" s="17" t="s">
        <v>136</v>
      </c>
      <c r="C10" s="18" t="s">
        <v>9</v>
      </c>
      <c r="D10" s="19" t="e">
        <f>ROUND((PL04_HSG_TTrUBNDTP!#REF!*80%),-3)</f>
        <v>#REF!</v>
      </c>
      <c r="E10" s="19" t="e">
        <f>ROUND((PL04_HSG_TTrUBNDTP!#REF!*70%),-3)</f>
        <v>#REF!</v>
      </c>
      <c r="F10" s="258"/>
      <c r="G10" s="16"/>
      <c r="H10" s="17"/>
      <c r="I10" s="18"/>
      <c r="J10" s="19"/>
      <c r="K10" s="1"/>
      <c r="L10" s="1"/>
      <c r="M10" s="19"/>
      <c r="N10" s="62"/>
    </row>
    <row r="11" spans="1:14" s="4" customFormat="1" x14ac:dyDescent="0.2">
      <c r="A11" s="72" t="s">
        <v>192</v>
      </c>
      <c r="B11" s="90" t="s">
        <v>194</v>
      </c>
      <c r="C11" s="74"/>
      <c r="D11" s="15"/>
      <c r="E11" s="89"/>
      <c r="F11" s="15"/>
      <c r="G11" s="12"/>
      <c r="H11" s="20"/>
      <c r="I11" s="14"/>
      <c r="J11" s="15"/>
    </row>
    <row r="12" spans="1:14" ht="31.5" x14ac:dyDescent="0.2">
      <c r="A12" s="93" t="s">
        <v>122</v>
      </c>
      <c r="B12" s="75" t="s">
        <v>177</v>
      </c>
      <c r="C12" s="92"/>
      <c r="D12" s="76"/>
      <c r="E12" s="77"/>
      <c r="F12" s="78"/>
      <c r="G12" s="62"/>
      <c r="J12" s="1"/>
      <c r="K12" s="1"/>
      <c r="L12" s="1"/>
      <c r="M12" s="1"/>
    </row>
    <row r="13" spans="1:14" ht="47.25" x14ac:dyDescent="0.2">
      <c r="A13" s="267"/>
      <c r="B13" s="79" t="s">
        <v>183</v>
      </c>
      <c r="C13" s="92" t="s">
        <v>9</v>
      </c>
      <c r="D13" s="80" t="e">
        <f>#REF!</f>
        <v>#REF!</v>
      </c>
      <c r="E13" s="95" t="e">
        <f>D13</f>
        <v>#REF!</v>
      </c>
      <c r="F13" s="76" t="s">
        <v>151</v>
      </c>
      <c r="G13" s="62"/>
      <c r="J13" s="1"/>
      <c r="K13" s="1"/>
      <c r="L13" s="1"/>
      <c r="M13" s="1"/>
    </row>
    <row r="14" spans="1:14" x14ac:dyDescent="0.25">
      <c r="A14" s="267"/>
      <c r="B14" s="81" t="s">
        <v>184</v>
      </c>
      <c r="C14" s="92" t="s">
        <v>9</v>
      </c>
      <c r="D14" s="80" t="e">
        <f>#REF!</f>
        <v>#REF!</v>
      </c>
      <c r="E14" s="95" t="e">
        <f t="shared" ref="E14:E22" si="0">D14</f>
        <v>#REF!</v>
      </c>
      <c r="F14" s="76"/>
      <c r="G14" s="62"/>
      <c r="J14" s="1"/>
      <c r="K14" s="1"/>
      <c r="L14" s="1"/>
      <c r="M14" s="1"/>
    </row>
    <row r="15" spans="1:14" x14ac:dyDescent="0.2">
      <c r="A15" s="93" t="s">
        <v>123</v>
      </c>
      <c r="B15" s="82" t="s">
        <v>178</v>
      </c>
      <c r="C15" s="83" t="s">
        <v>179</v>
      </c>
      <c r="D15" s="80" t="e">
        <f>#REF!</f>
        <v>#REF!</v>
      </c>
      <c r="E15" s="95" t="e">
        <f t="shared" si="0"/>
        <v>#REF!</v>
      </c>
      <c r="F15" s="268" t="s">
        <v>185</v>
      </c>
      <c r="G15" s="62"/>
      <c r="J15" s="1"/>
      <c r="K15" s="1"/>
      <c r="L15" s="1"/>
      <c r="M15" s="1"/>
    </row>
    <row r="16" spans="1:14" x14ac:dyDescent="0.2">
      <c r="A16" s="93" t="s">
        <v>125</v>
      </c>
      <c r="B16" s="84" t="s">
        <v>186</v>
      </c>
      <c r="C16" s="92" t="s">
        <v>179</v>
      </c>
      <c r="D16" s="80" t="e">
        <f>#REF!</f>
        <v>#REF!</v>
      </c>
      <c r="E16" s="95" t="e">
        <f t="shared" si="0"/>
        <v>#REF!</v>
      </c>
      <c r="F16" s="269"/>
      <c r="G16" s="62"/>
      <c r="J16" s="1"/>
      <c r="K16" s="1"/>
      <c r="L16" s="1"/>
      <c r="M16" s="1"/>
    </row>
    <row r="17" spans="1:13" x14ac:dyDescent="0.2">
      <c r="A17" s="93" t="s">
        <v>128</v>
      </c>
      <c r="B17" s="84" t="s">
        <v>180</v>
      </c>
      <c r="C17" s="92" t="s">
        <v>179</v>
      </c>
      <c r="D17" s="80" t="e">
        <f>#REF!</f>
        <v>#REF!</v>
      </c>
      <c r="E17" s="95" t="e">
        <f t="shared" si="0"/>
        <v>#REF!</v>
      </c>
      <c r="F17" s="269"/>
      <c r="G17" s="62"/>
      <c r="J17" s="1"/>
      <c r="K17" s="1"/>
      <c r="L17" s="1"/>
      <c r="M17" s="1"/>
    </row>
    <row r="18" spans="1:13" x14ac:dyDescent="0.2">
      <c r="A18" s="93" t="s">
        <v>197</v>
      </c>
      <c r="B18" s="86" t="s">
        <v>187</v>
      </c>
      <c r="C18" s="83" t="s">
        <v>179</v>
      </c>
      <c r="D18" s="80" t="e">
        <f>#REF!</f>
        <v>#REF!</v>
      </c>
      <c r="E18" s="95" t="e">
        <f t="shared" si="0"/>
        <v>#REF!</v>
      </c>
      <c r="F18" s="269"/>
      <c r="G18" s="62"/>
      <c r="J18" s="1"/>
      <c r="K18" s="1"/>
      <c r="L18" s="1"/>
      <c r="M18" s="1"/>
    </row>
    <row r="19" spans="1:13" ht="31.5" x14ac:dyDescent="0.25">
      <c r="A19" s="93" t="s">
        <v>198</v>
      </c>
      <c r="B19" s="81" t="s">
        <v>181</v>
      </c>
      <c r="C19" s="92" t="s">
        <v>179</v>
      </c>
      <c r="D19" s="80" t="e">
        <f>#REF!</f>
        <v>#REF!</v>
      </c>
      <c r="E19" s="95" t="e">
        <f t="shared" si="0"/>
        <v>#REF!</v>
      </c>
      <c r="F19" s="270"/>
      <c r="G19" s="62"/>
      <c r="J19" s="1"/>
      <c r="K19" s="1"/>
      <c r="L19" s="1"/>
      <c r="M19" s="1"/>
    </row>
    <row r="20" spans="1:13" ht="27.75" customHeight="1" x14ac:dyDescent="0.2">
      <c r="A20" s="93" t="s">
        <v>199</v>
      </c>
      <c r="B20" s="85" t="s">
        <v>182</v>
      </c>
      <c r="C20" s="87"/>
      <c r="D20" s="80"/>
      <c r="E20" s="77"/>
      <c r="F20" s="78"/>
      <c r="G20" s="62"/>
      <c r="J20" s="1"/>
      <c r="K20" s="1"/>
      <c r="L20" s="1"/>
      <c r="M20" s="1"/>
    </row>
    <row r="21" spans="1:13" ht="47.25" x14ac:dyDescent="0.2">
      <c r="A21" s="94"/>
      <c r="B21" s="79" t="s">
        <v>183</v>
      </c>
      <c r="C21" s="83" t="s">
        <v>9</v>
      </c>
      <c r="D21" s="80" t="e">
        <f>#REF!</f>
        <v>#REF!</v>
      </c>
      <c r="E21" s="95" t="e">
        <f t="shared" si="0"/>
        <v>#REF!</v>
      </c>
      <c r="F21" s="76" t="s">
        <v>151</v>
      </c>
      <c r="G21" s="62"/>
      <c r="J21" s="1"/>
      <c r="K21" s="1"/>
      <c r="L21" s="1"/>
      <c r="M21" s="1"/>
    </row>
    <row r="22" spans="1:13" x14ac:dyDescent="0.25">
      <c r="A22" s="94"/>
      <c r="B22" s="81" t="s">
        <v>184</v>
      </c>
      <c r="C22" s="83" t="s">
        <v>9</v>
      </c>
      <c r="D22" s="80" t="e">
        <f>#REF!</f>
        <v>#REF!</v>
      </c>
      <c r="E22" s="95" t="e">
        <f t="shared" si="0"/>
        <v>#REF!</v>
      </c>
      <c r="F22" s="78"/>
      <c r="G22" s="62"/>
      <c r="J22" s="1"/>
      <c r="K22" s="1"/>
      <c r="L22" s="1"/>
      <c r="M22" s="1"/>
    </row>
    <row r="23" spans="1:13" x14ac:dyDescent="0.2">
      <c r="A23" s="72">
        <v>3</v>
      </c>
      <c r="B23" s="13" t="s">
        <v>3</v>
      </c>
      <c r="C23" s="14"/>
      <c r="D23" s="15"/>
      <c r="E23" s="15"/>
      <c r="F23" s="63"/>
      <c r="G23" s="29">
        <v>2</v>
      </c>
      <c r="H23" s="13" t="s">
        <v>3</v>
      </c>
      <c r="I23" s="14"/>
      <c r="J23" s="15"/>
      <c r="K23" s="1"/>
      <c r="L23" s="1"/>
      <c r="M23" s="15"/>
    </row>
    <row r="24" spans="1:13" x14ac:dyDescent="0.2">
      <c r="A24" s="72" t="s">
        <v>200</v>
      </c>
      <c r="B24" s="13" t="s">
        <v>33</v>
      </c>
      <c r="C24" s="14"/>
      <c r="D24" s="15"/>
      <c r="E24" s="15"/>
      <c r="F24" s="63"/>
      <c r="G24" s="29" t="s">
        <v>122</v>
      </c>
      <c r="H24" s="13" t="s">
        <v>33</v>
      </c>
      <c r="I24" s="14"/>
      <c r="J24" s="15"/>
      <c r="K24" s="15"/>
      <c r="L24" s="15"/>
      <c r="M24" s="15"/>
    </row>
    <row r="25" spans="1:13" ht="63" x14ac:dyDescent="0.2">
      <c r="A25" s="71"/>
      <c r="B25" s="31" t="s">
        <v>172</v>
      </c>
      <c r="C25" s="18" t="s">
        <v>156</v>
      </c>
      <c r="D25" s="19">
        <f>ROUND((1000000*80%),0)</f>
        <v>800000</v>
      </c>
      <c r="E25" s="19">
        <f>ROUND((1000000*70%),-3)</f>
        <v>700000</v>
      </c>
      <c r="F25" s="19" t="s">
        <v>171</v>
      </c>
      <c r="G25" s="30"/>
      <c r="H25" s="31" t="s">
        <v>32</v>
      </c>
      <c r="I25" s="18" t="s">
        <v>5</v>
      </c>
      <c r="J25" s="19">
        <v>652000</v>
      </c>
      <c r="K25" s="19"/>
      <c r="L25" s="19"/>
      <c r="M25" s="19">
        <v>571000</v>
      </c>
    </row>
    <row r="26" spans="1:13" ht="31.5" x14ac:dyDescent="0.2">
      <c r="A26" s="72" t="s">
        <v>201</v>
      </c>
      <c r="B26" s="13" t="s">
        <v>166</v>
      </c>
      <c r="C26" s="14"/>
      <c r="D26" s="15"/>
      <c r="E26" s="15"/>
      <c r="F26" s="256" t="s">
        <v>163</v>
      </c>
      <c r="G26" s="29" t="s">
        <v>123</v>
      </c>
      <c r="H26" s="13" t="s">
        <v>7</v>
      </c>
      <c r="I26" s="14"/>
      <c r="J26" s="15"/>
      <c r="K26" s="15"/>
      <c r="L26" s="15"/>
      <c r="M26" s="15"/>
    </row>
    <row r="27" spans="1:13" x14ac:dyDescent="0.2">
      <c r="A27" s="72"/>
      <c r="B27" s="13" t="s">
        <v>8</v>
      </c>
      <c r="C27" s="14"/>
      <c r="D27" s="15"/>
      <c r="E27" s="15"/>
      <c r="F27" s="257"/>
      <c r="G27" s="29"/>
      <c r="H27" s="13" t="s">
        <v>8</v>
      </c>
      <c r="I27" s="14"/>
      <c r="J27" s="15"/>
      <c r="K27" s="15"/>
      <c r="L27" s="15"/>
      <c r="M27" s="15"/>
    </row>
    <row r="28" spans="1:13" x14ac:dyDescent="0.2">
      <c r="A28" s="72"/>
      <c r="B28" s="31" t="s">
        <v>176</v>
      </c>
      <c r="C28" s="18" t="s">
        <v>9</v>
      </c>
      <c r="D28" s="19">
        <f>ROUND((1000000*80%),-3)</f>
        <v>800000</v>
      </c>
      <c r="E28" s="19">
        <f>ROUND((1000000*70%),-3)</f>
        <v>700000</v>
      </c>
      <c r="F28" s="258"/>
      <c r="G28" s="29"/>
      <c r="H28" s="31" t="s">
        <v>124</v>
      </c>
      <c r="I28" s="18" t="s">
        <v>9</v>
      </c>
      <c r="J28" s="19">
        <v>600000</v>
      </c>
      <c r="K28" s="19"/>
      <c r="L28" s="19"/>
      <c r="M28" s="19">
        <v>525000</v>
      </c>
    </row>
    <row r="29" spans="1:13" x14ac:dyDescent="0.2">
      <c r="A29" s="72" t="s">
        <v>202</v>
      </c>
      <c r="B29" s="13" t="s">
        <v>159</v>
      </c>
      <c r="C29" s="18"/>
      <c r="D29" s="19"/>
      <c r="E29" s="19"/>
      <c r="F29" s="61"/>
      <c r="G29" s="29" t="s">
        <v>125</v>
      </c>
      <c r="H29" s="13" t="s">
        <v>126</v>
      </c>
      <c r="I29" s="18"/>
      <c r="J29" s="19"/>
      <c r="K29" s="19"/>
      <c r="L29" s="19"/>
      <c r="M29" s="19"/>
    </row>
    <row r="30" spans="1:13" x14ac:dyDescent="0.2">
      <c r="A30" s="71"/>
      <c r="B30" s="17" t="s">
        <v>149</v>
      </c>
      <c r="C30" s="18" t="s">
        <v>9</v>
      </c>
      <c r="D30" s="19" t="e">
        <f>ROUND((#REF!*100%),-3)</f>
        <v>#REF!</v>
      </c>
      <c r="E30" s="19" t="e">
        <f>ROUND((#REF!*80%),-3)</f>
        <v>#REF!</v>
      </c>
      <c r="F30" s="256" t="s">
        <v>165</v>
      </c>
      <c r="G30" s="30"/>
      <c r="H30" s="17" t="s">
        <v>26</v>
      </c>
      <c r="I30" s="18" t="s">
        <v>9</v>
      </c>
      <c r="J30" s="19">
        <v>280000</v>
      </c>
      <c r="K30" s="19">
        <f>J30/$J$7*100</f>
        <v>100</v>
      </c>
      <c r="L30" s="19" t="s">
        <v>148</v>
      </c>
      <c r="M30" s="19">
        <v>245000</v>
      </c>
    </row>
    <row r="31" spans="1:13" x14ac:dyDescent="0.2">
      <c r="A31" s="71"/>
      <c r="B31" s="17" t="s">
        <v>150</v>
      </c>
      <c r="C31" s="18" t="s">
        <v>9</v>
      </c>
      <c r="D31" s="19" t="e">
        <f>ROUND((#REF!*100%),-3)</f>
        <v>#REF!</v>
      </c>
      <c r="E31" s="19" t="e">
        <f>ROUND((#REF!*80%),-3)</f>
        <v>#REF!</v>
      </c>
      <c r="F31" s="257"/>
      <c r="G31" s="30"/>
      <c r="H31" s="17" t="s">
        <v>44</v>
      </c>
      <c r="I31" s="18" t="s">
        <v>9</v>
      </c>
      <c r="J31" s="19">
        <v>224000</v>
      </c>
      <c r="K31" s="19">
        <f>J31*100/$J$30</f>
        <v>80</v>
      </c>
      <c r="L31" s="19" t="s">
        <v>157</v>
      </c>
      <c r="M31" s="19">
        <v>196000</v>
      </c>
    </row>
    <row r="32" spans="1:13" x14ac:dyDescent="0.2">
      <c r="A32" s="71"/>
      <c r="B32" s="17" t="s">
        <v>212</v>
      </c>
      <c r="C32" s="18" t="s">
        <v>9</v>
      </c>
      <c r="D32" s="19" t="e">
        <f>ROUND((#REF!*100%),-3)</f>
        <v>#REF!</v>
      </c>
      <c r="E32" s="19" t="e">
        <f>ROUND((#REF!*80%),-3)</f>
        <v>#REF!</v>
      </c>
      <c r="F32" s="257"/>
      <c r="G32" s="30"/>
      <c r="H32" s="17" t="s">
        <v>13</v>
      </c>
      <c r="I32" s="18" t="s">
        <v>9</v>
      </c>
      <c r="J32" s="19">
        <v>184000</v>
      </c>
      <c r="K32" s="19">
        <f>J32*100/$J$30</f>
        <v>65.714285714285708</v>
      </c>
      <c r="L32" s="19" t="s">
        <v>157</v>
      </c>
      <c r="M32" s="19">
        <v>161000</v>
      </c>
    </row>
    <row r="33" spans="1:13" x14ac:dyDescent="0.2">
      <c r="A33" s="71"/>
      <c r="B33" s="17" t="s">
        <v>164</v>
      </c>
      <c r="C33" s="18" t="s">
        <v>9</v>
      </c>
      <c r="D33" s="19" t="e">
        <f>ROUND((#REF!*100%),-3)</f>
        <v>#REF!</v>
      </c>
      <c r="E33" s="19" t="e">
        <f>ROUND((#REF!*80%),-3)</f>
        <v>#REF!</v>
      </c>
      <c r="F33" s="257"/>
      <c r="G33" s="30"/>
      <c r="H33" s="17" t="s">
        <v>127</v>
      </c>
      <c r="I33" s="18" t="s">
        <v>9</v>
      </c>
      <c r="J33" s="19">
        <v>92000</v>
      </c>
      <c r="K33" s="19">
        <f>J33*100/$J$30</f>
        <v>32.857142857142854</v>
      </c>
      <c r="L33" s="19" t="s">
        <v>157</v>
      </c>
      <c r="M33" s="19">
        <v>81000</v>
      </c>
    </row>
    <row r="34" spans="1:13" x14ac:dyDescent="0.2">
      <c r="A34" s="72" t="s">
        <v>203</v>
      </c>
      <c r="B34" s="13" t="s">
        <v>52</v>
      </c>
      <c r="C34" s="14"/>
      <c r="D34" s="15"/>
      <c r="E34" s="15"/>
      <c r="F34" s="63"/>
      <c r="G34" s="12" t="s">
        <v>128</v>
      </c>
      <c r="H34" s="13" t="s">
        <v>52</v>
      </c>
      <c r="I34" s="14"/>
      <c r="J34" s="15"/>
      <c r="K34" s="15"/>
      <c r="L34" s="15"/>
      <c r="M34" s="15"/>
    </row>
    <row r="35" spans="1:13" ht="15.75" customHeight="1" x14ac:dyDescent="0.2">
      <c r="A35" s="71"/>
      <c r="B35" s="17" t="s">
        <v>137</v>
      </c>
      <c r="C35" s="18" t="s">
        <v>9</v>
      </c>
      <c r="D35" s="19" t="e">
        <f>ROUND((PL04_HSG_TTrUBNDTP!#REF!*80%),-3)</f>
        <v>#REF!</v>
      </c>
      <c r="E35" s="19" t="e">
        <f>ROUND((PL04_HSG_TTrUBNDTP!#REF!*70%),-3)</f>
        <v>#REF!</v>
      </c>
      <c r="F35" s="256" t="s">
        <v>162</v>
      </c>
      <c r="G35" s="16"/>
      <c r="H35" s="17" t="s">
        <v>26</v>
      </c>
      <c r="I35" s="18" t="s">
        <v>9</v>
      </c>
      <c r="J35" s="19">
        <v>240000</v>
      </c>
      <c r="K35" s="19">
        <f>J35/$J$7*100</f>
        <v>85.714285714285708</v>
      </c>
      <c r="L35" s="19" t="s">
        <v>148</v>
      </c>
      <c r="M35" s="19">
        <v>210000</v>
      </c>
    </row>
    <row r="36" spans="1:13" x14ac:dyDescent="0.2">
      <c r="A36" s="71"/>
      <c r="B36" s="17" t="s">
        <v>138</v>
      </c>
      <c r="C36" s="18" t="s">
        <v>9</v>
      </c>
      <c r="D36" s="19" t="e">
        <f>ROUND((PL04_HSG_TTrUBNDTP!#REF!*80%),-3)</f>
        <v>#REF!</v>
      </c>
      <c r="E36" s="19" t="e">
        <f>ROUND((PL04_HSG_TTrUBNDTP!#REF!*70%),-3)</f>
        <v>#REF!</v>
      </c>
      <c r="F36" s="257"/>
      <c r="G36" s="16"/>
      <c r="H36" s="17" t="s">
        <v>44</v>
      </c>
      <c r="I36" s="18" t="s">
        <v>9</v>
      </c>
      <c r="J36" s="19">
        <v>200000</v>
      </c>
      <c r="K36" s="19">
        <f>J36*100/$J$35</f>
        <v>83.333333333333329</v>
      </c>
      <c r="L36" s="19" t="s">
        <v>157</v>
      </c>
      <c r="M36" s="19">
        <v>175000</v>
      </c>
    </row>
    <row r="37" spans="1:13" x14ac:dyDescent="0.2">
      <c r="A37" s="71"/>
      <c r="B37" s="17" t="s">
        <v>139</v>
      </c>
      <c r="C37" s="18" t="s">
        <v>9</v>
      </c>
      <c r="D37" s="19" t="e">
        <f>ROUND((PL04_HSG_TTrUBNDTP!#REF!*80%),-3)</f>
        <v>#REF!</v>
      </c>
      <c r="E37" s="19" t="e">
        <f>ROUND((PL04_HSG_TTrUBNDTP!#REF!*70%),-3)</f>
        <v>#REF!</v>
      </c>
      <c r="F37" s="257"/>
      <c r="G37" s="16"/>
      <c r="H37" s="17" t="s">
        <v>45</v>
      </c>
      <c r="I37" s="18" t="s">
        <v>9</v>
      </c>
      <c r="J37" s="19">
        <v>168000</v>
      </c>
      <c r="K37" s="19">
        <f>J37*100/$J$35</f>
        <v>70</v>
      </c>
      <c r="L37" s="19" t="s">
        <v>157</v>
      </c>
      <c r="M37" s="19">
        <v>147000</v>
      </c>
    </row>
    <row r="38" spans="1:13" x14ac:dyDescent="0.2">
      <c r="A38" s="71"/>
      <c r="B38" s="17" t="s">
        <v>140</v>
      </c>
      <c r="C38" s="18" t="s">
        <v>9</v>
      </c>
      <c r="D38" s="19" t="e">
        <f>ROUND((PL04_HSG_TTrUBNDTP!#REF!*80%),-3)</f>
        <v>#REF!</v>
      </c>
      <c r="E38" s="19" t="e">
        <f>ROUND((PL04_HSG_TTrUBNDTP!#REF!*70%),-3)</f>
        <v>#REF!</v>
      </c>
      <c r="F38" s="257"/>
      <c r="G38" s="16"/>
      <c r="H38" s="17" t="s">
        <v>53</v>
      </c>
      <c r="I38" s="18" t="s">
        <v>9</v>
      </c>
      <c r="J38" s="19">
        <v>168000</v>
      </c>
      <c r="K38" s="19">
        <f>J38*100/$J$35</f>
        <v>70</v>
      </c>
      <c r="L38" s="19" t="s">
        <v>157</v>
      </c>
      <c r="M38" s="19">
        <v>147000</v>
      </c>
    </row>
    <row r="39" spans="1:13" x14ac:dyDescent="0.2">
      <c r="A39" s="71"/>
      <c r="B39" s="17" t="s">
        <v>141</v>
      </c>
      <c r="C39" s="18" t="s">
        <v>9</v>
      </c>
      <c r="D39" s="19" t="e">
        <f>ROUND((PL04_HSG_TTrUBNDTP!#REF!*80%),-3)</f>
        <v>#REF!</v>
      </c>
      <c r="E39" s="19" t="e">
        <f>ROUND((PL04_HSG_TTrUBNDTP!#REF!*70%),-3)</f>
        <v>#REF!</v>
      </c>
      <c r="F39" s="257"/>
      <c r="G39" s="16"/>
      <c r="H39" s="17" t="s">
        <v>54</v>
      </c>
      <c r="I39" s="18" t="s">
        <v>9</v>
      </c>
      <c r="J39" s="19">
        <v>92000</v>
      </c>
      <c r="K39" s="19">
        <f>J39*100/$J$35</f>
        <v>38.333333333333336</v>
      </c>
      <c r="L39" s="19" t="s">
        <v>157</v>
      </c>
      <c r="M39" s="19">
        <v>81000</v>
      </c>
    </row>
    <row r="40" spans="1:13" x14ac:dyDescent="0.2">
      <c r="A40" s="72">
        <v>4</v>
      </c>
      <c r="B40" s="20" t="s">
        <v>55</v>
      </c>
      <c r="C40" s="14"/>
      <c r="D40" s="15"/>
      <c r="E40" s="15"/>
      <c r="F40" s="257"/>
      <c r="G40" s="12">
        <v>3</v>
      </c>
      <c r="H40" s="20" t="s">
        <v>55</v>
      </c>
      <c r="I40" s="14"/>
      <c r="J40" s="15"/>
      <c r="K40" s="15"/>
      <c r="L40" s="15"/>
      <c r="M40" s="15"/>
    </row>
    <row r="41" spans="1:13" x14ac:dyDescent="0.2">
      <c r="A41" s="71"/>
      <c r="B41" s="17" t="s">
        <v>26</v>
      </c>
      <c r="C41" s="18" t="s">
        <v>9</v>
      </c>
      <c r="D41" s="19" t="e">
        <f>ROUND((PL04_HSG_TTrUBNDTP!#REF!*80%),-3)</f>
        <v>#REF!</v>
      </c>
      <c r="E41" s="19" t="e">
        <f>ROUND((PL04_HSG_TTrUBNDTP!#REF!*70%),-3)</f>
        <v>#REF!</v>
      </c>
      <c r="F41" s="257"/>
      <c r="G41" s="16"/>
      <c r="H41" s="17" t="s">
        <v>26</v>
      </c>
      <c r="I41" s="18" t="s">
        <v>9</v>
      </c>
      <c r="J41" s="19">
        <v>224000</v>
      </c>
      <c r="K41" s="19">
        <f>J41/$J$7*100</f>
        <v>80</v>
      </c>
      <c r="L41" s="19" t="s">
        <v>148</v>
      </c>
      <c r="M41" s="19">
        <v>196000</v>
      </c>
    </row>
    <row r="42" spans="1:13" x14ac:dyDescent="0.2">
      <c r="A42" s="71"/>
      <c r="B42" s="17" t="s">
        <v>44</v>
      </c>
      <c r="C42" s="18" t="s">
        <v>9</v>
      </c>
      <c r="D42" s="19" t="e">
        <f>ROUND((PL04_HSG_TTrUBNDTP!#REF!*80%),-3)</f>
        <v>#REF!</v>
      </c>
      <c r="E42" s="19" t="e">
        <f>ROUND((PL04_HSG_TTrUBNDTP!#REF!*70%),-3)</f>
        <v>#REF!</v>
      </c>
      <c r="F42" s="257"/>
      <c r="G42" s="16"/>
      <c r="H42" s="17" t="s">
        <v>129</v>
      </c>
      <c r="I42" s="18" t="s">
        <v>9</v>
      </c>
      <c r="J42" s="19">
        <v>216000</v>
      </c>
      <c r="K42" s="19">
        <f>J42*100/$J$41</f>
        <v>96.428571428571431</v>
      </c>
      <c r="L42" s="19" t="s">
        <v>157</v>
      </c>
      <c r="M42" s="19">
        <v>189000</v>
      </c>
    </row>
    <row r="43" spans="1:13" x14ac:dyDescent="0.2">
      <c r="A43" s="71"/>
      <c r="B43" s="17" t="s">
        <v>142</v>
      </c>
      <c r="C43" s="18" t="s">
        <v>9</v>
      </c>
      <c r="D43" s="19" t="e">
        <f>ROUND((PL04_HSG_TTrUBNDTP!#REF!*80%),-3)</f>
        <v>#REF!</v>
      </c>
      <c r="E43" s="19" t="e">
        <f>ROUND((PL04_HSG_TTrUBNDTP!#REF!*70%),-3)</f>
        <v>#REF!</v>
      </c>
      <c r="F43" s="257"/>
      <c r="G43" s="16"/>
      <c r="H43" s="17" t="s">
        <v>73</v>
      </c>
      <c r="I43" s="18" t="s">
        <v>9</v>
      </c>
      <c r="J43" s="19">
        <v>208000</v>
      </c>
      <c r="K43" s="19">
        <f>J43*100/$J$41</f>
        <v>92.857142857142861</v>
      </c>
      <c r="L43" s="19" t="s">
        <v>157</v>
      </c>
      <c r="M43" s="19">
        <v>182000</v>
      </c>
    </row>
    <row r="44" spans="1:13" x14ac:dyDescent="0.2">
      <c r="A44" s="71"/>
      <c r="B44" s="17" t="s">
        <v>143</v>
      </c>
      <c r="C44" s="18" t="s">
        <v>9</v>
      </c>
      <c r="D44" s="19" t="e">
        <f>ROUND((PL04_HSG_TTrUBNDTP!#REF!*80%),-3)</f>
        <v>#REF!</v>
      </c>
      <c r="E44" s="19" t="e">
        <f>ROUND((PL04_HSG_TTrUBNDTP!#REF!*70%),-3)</f>
        <v>#REF!</v>
      </c>
      <c r="F44" s="257"/>
      <c r="G44" s="16"/>
      <c r="H44" s="17" t="s">
        <v>74</v>
      </c>
      <c r="I44" s="18" t="s">
        <v>9</v>
      </c>
      <c r="J44" s="19">
        <v>200000</v>
      </c>
      <c r="K44" s="19">
        <f>J44*100/$J$41</f>
        <v>89.285714285714292</v>
      </c>
      <c r="L44" s="19" t="s">
        <v>157</v>
      </c>
      <c r="M44" s="19">
        <v>175000</v>
      </c>
    </row>
    <row r="45" spans="1:13" x14ac:dyDescent="0.2">
      <c r="A45" s="71"/>
      <c r="B45" s="17" t="s">
        <v>56</v>
      </c>
      <c r="C45" s="18" t="s">
        <v>9</v>
      </c>
      <c r="D45" s="19" t="e">
        <f>ROUND((PL04_HSG_TTrUBNDTP!#REF!*80%),-3)</f>
        <v>#REF!</v>
      </c>
      <c r="E45" s="19" t="e">
        <f>ROUND((PL04_HSG_TTrUBNDTP!#REF!*70%),-3)</f>
        <v>#REF!</v>
      </c>
      <c r="F45" s="257"/>
      <c r="G45" s="16"/>
      <c r="H45" s="17" t="s">
        <v>56</v>
      </c>
      <c r="I45" s="18" t="s">
        <v>9</v>
      </c>
      <c r="J45" s="19">
        <v>168000</v>
      </c>
      <c r="K45" s="19">
        <f>J45*100/$J$41</f>
        <v>75</v>
      </c>
      <c r="L45" s="19" t="s">
        <v>157</v>
      </c>
      <c r="M45" s="19">
        <v>147000</v>
      </c>
    </row>
    <row r="46" spans="1:13" x14ac:dyDescent="0.2">
      <c r="A46" s="71"/>
      <c r="B46" s="17" t="s">
        <v>57</v>
      </c>
      <c r="C46" s="18" t="s">
        <v>9</v>
      </c>
      <c r="D46" s="19" t="e">
        <f>ROUND((PL04_HSG_TTrUBNDTP!#REF!*80%),-3)</f>
        <v>#REF!</v>
      </c>
      <c r="E46" s="19" t="e">
        <f>ROUND((PL04_HSG_TTrUBNDTP!#REF!*70%),-3)</f>
        <v>#REF!</v>
      </c>
      <c r="F46" s="257"/>
      <c r="G46" s="16"/>
      <c r="H46" s="17" t="s">
        <v>57</v>
      </c>
      <c r="I46" s="18" t="s">
        <v>9</v>
      </c>
      <c r="J46" s="19">
        <v>92000</v>
      </c>
      <c r="K46" s="19">
        <f>J46*100/$J$41</f>
        <v>41.071428571428569</v>
      </c>
      <c r="L46" s="19" t="s">
        <v>157</v>
      </c>
      <c r="M46" s="19">
        <v>81000</v>
      </c>
    </row>
    <row r="47" spans="1:13" x14ac:dyDescent="0.2">
      <c r="A47" s="72">
        <v>5</v>
      </c>
      <c r="B47" s="20" t="s">
        <v>144</v>
      </c>
      <c r="C47" s="14"/>
      <c r="D47" s="15"/>
      <c r="E47" s="15"/>
      <c r="F47" s="257"/>
      <c r="G47" s="12">
        <v>4</v>
      </c>
      <c r="H47" s="20" t="s">
        <v>59</v>
      </c>
      <c r="I47" s="14"/>
      <c r="J47" s="15"/>
      <c r="K47" s="15"/>
      <c r="L47" s="15"/>
      <c r="M47" s="15"/>
    </row>
    <row r="48" spans="1:13" x14ac:dyDescent="0.2">
      <c r="A48" s="71"/>
      <c r="B48" s="17" t="s">
        <v>137</v>
      </c>
      <c r="C48" s="18" t="s">
        <v>9</v>
      </c>
      <c r="D48" s="19" t="e">
        <f>ROUND((PL04_HSG_TTrUBNDTP!#REF!*80%),-3)</f>
        <v>#REF!</v>
      </c>
      <c r="E48" s="19" t="e">
        <f>ROUND((PL04_HSG_TTrUBNDTP!#REF!*70%),-3)</f>
        <v>#REF!</v>
      </c>
      <c r="F48" s="257"/>
      <c r="G48" s="16"/>
      <c r="H48" s="17" t="s">
        <v>26</v>
      </c>
      <c r="I48" s="18" t="s">
        <v>9</v>
      </c>
      <c r="J48" s="19">
        <v>240000</v>
      </c>
      <c r="K48" s="19">
        <f>J48/$J$7*100</f>
        <v>85.714285714285708</v>
      </c>
      <c r="L48" s="19" t="s">
        <v>148</v>
      </c>
      <c r="M48" s="19">
        <v>210000</v>
      </c>
    </row>
    <row r="49" spans="1:13" s="4" customFormat="1" x14ac:dyDescent="0.2">
      <c r="A49" s="71"/>
      <c r="B49" s="17" t="s">
        <v>138</v>
      </c>
      <c r="C49" s="18" t="s">
        <v>9</v>
      </c>
      <c r="D49" s="19" t="e">
        <f>ROUND((PL04_HSG_TTrUBNDTP!#REF!*80%),-3)</f>
        <v>#REF!</v>
      </c>
      <c r="E49" s="19" t="e">
        <f>ROUND((PL04_HSG_TTrUBNDTP!#REF!*70%),-3)</f>
        <v>#REF!</v>
      </c>
      <c r="F49" s="257"/>
      <c r="G49" s="16"/>
      <c r="H49" s="17" t="s">
        <v>44</v>
      </c>
      <c r="I49" s="18" t="s">
        <v>9</v>
      </c>
      <c r="J49" s="19">
        <v>200000</v>
      </c>
      <c r="K49" s="19">
        <f>J49*100/$J$48</f>
        <v>83.333333333333329</v>
      </c>
      <c r="L49" s="19" t="s">
        <v>157</v>
      </c>
      <c r="M49" s="19">
        <v>175000</v>
      </c>
    </row>
    <row r="50" spans="1:13" x14ac:dyDescent="0.2">
      <c r="A50" s="71"/>
      <c r="B50" s="17" t="s">
        <v>139</v>
      </c>
      <c r="C50" s="18" t="s">
        <v>9</v>
      </c>
      <c r="D50" s="19" t="e">
        <f>ROUND((PL04_HSG_TTrUBNDTP!#REF!*80%),-3)</f>
        <v>#REF!</v>
      </c>
      <c r="E50" s="19" t="e">
        <f>ROUND((PL04_HSG_TTrUBNDTP!#REF!*70%),-3)</f>
        <v>#REF!</v>
      </c>
      <c r="F50" s="257"/>
      <c r="G50" s="16"/>
      <c r="H50" s="17" t="s">
        <v>51</v>
      </c>
      <c r="I50" s="18" t="s">
        <v>9</v>
      </c>
      <c r="J50" s="19">
        <v>168000</v>
      </c>
      <c r="K50" s="19">
        <f>J50*100/$J$48</f>
        <v>70</v>
      </c>
      <c r="L50" s="19" t="s">
        <v>157</v>
      </c>
      <c r="M50" s="19">
        <v>147000</v>
      </c>
    </row>
    <row r="51" spans="1:13" x14ac:dyDescent="0.2">
      <c r="A51" s="71"/>
      <c r="B51" s="17" t="s">
        <v>210</v>
      </c>
      <c r="C51" s="18" t="s">
        <v>9</v>
      </c>
      <c r="D51" s="19" t="e">
        <f>ROUND((PL04_HSG_TTrUBNDTP!#REF!*80%),-3)</f>
        <v>#REF!</v>
      </c>
      <c r="E51" s="19" t="e">
        <f>ROUND((PL04_HSG_TTrUBNDTP!#REF!*70%),-3)</f>
        <v>#REF!</v>
      </c>
      <c r="F51" s="257"/>
      <c r="G51" s="16"/>
      <c r="H51" s="17"/>
      <c r="I51" s="18"/>
      <c r="J51" s="19"/>
      <c r="K51" s="19"/>
      <c r="L51" s="19"/>
      <c r="M51" s="19"/>
    </row>
    <row r="52" spans="1:13" x14ac:dyDescent="0.2">
      <c r="A52" s="71"/>
      <c r="B52" s="17" t="s">
        <v>146</v>
      </c>
      <c r="C52" s="18" t="s">
        <v>9</v>
      </c>
      <c r="D52" s="19" t="e">
        <f>ROUND((PL04_HSG_TTrUBNDTP!#REF!*80%),-3)</f>
        <v>#REF!</v>
      </c>
      <c r="E52" s="19" t="e">
        <f>ROUND((PL04_HSG_TTrUBNDTP!#REF!*70%),-3)</f>
        <v>#REF!</v>
      </c>
      <c r="F52" s="257"/>
      <c r="G52" s="16"/>
      <c r="H52" s="17" t="s">
        <v>75</v>
      </c>
      <c r="I52" s="18" t="s">
        <v>9</v>
      </c>
      <c r="J52" s="19">
        <v>92000</v>
      </c>
      <c r="K52" s="19">
        <f>J52*100/$J$48</f>
        <v>38.333333333333336</v>
      </c>
      <c r="L52" s="19" t="s">
        <v>157</v>
      </c>
      <c r="M52" s="19">
        <v>81000</v>
      </c>
    </row>
    <row r="53" spans="1:13" x14ac:dyDescent="0.2">
      <c r="A53" s="72">
        <v>6</v>
      </c>
      <c r="B53" s="20" t="s">
        <v>173</v>
      </c>
      <c r="C53" s="14"/>
      <c r="D53" s="15"/>
      <c r="E53" s="15"/>
      <c r="F53" s="257"/>
      <c r="G53" s="12">
        <v>5</v>
      </c>
      <c r="H53" s="20" t="s">
        <v>14</v>
      </c>
      <c r="I53" s="14"/>
      <c r="J53" s="15"/>
      <c r="K53" s="15"/>
      <c r="L53" s="15"/>
      <c r="M53" s="15"/>
    </row>
    <row r="54" spans="1:13" x14ac:dyDescent="0.2">
      <c r="A54" s="71"/>
      <c r="B54" s="17" t="s">
        <v>26</v>
      </c>
      <c r="C54" s="18" t="s">
        <v>9</v>
      </c>
      <c r="D54" s="19" t="e">
        <f>ROUND((PL04_HSG_TTrUBNDTP!#REF!*80%),-3)</f>
        <v>#REF!</v>
      </c>
      <c r="E54" s="19" t="e">
        <f>ROUND((PL04_HSG_TTrUBNDTP!#REF!*70%),-3)</f>
        <v>#REF!</v>
      </c>
      <c r="F54" s="257"/>
      <c r="G54" s="16" t="s">
        <v>130</v>
      </c>
      <c r="H54" s="17" t="s">
        <v>131</v>
      </c>
      <c r="I54" s="18"/>
      <c r="J54" s="19"/>
      <c r="K54" s="19"/>
      <c r="L54" s="19"/>
      <c r="M54" s="19"/>
    </row>
    <row r="55" spans="1:13" x14ac:dyDescent="0.2">
      <c r="A55" s="71"/>
      <c r="B55" s="17" t="s">
        <v>44</v>
      </c>
      <c r="C55" s="18" t="s">
        <v>9</v>
      </c>
      <c r="D55" s="19" t="e">
        <f>ROUND((PL04_HSG_TTrUBNDTP!#REF!*80%),-3)</f>
        <v>#REF!</v>
      </c>
      <c r="E55" s="19" t="e">
        <f>ROUND((PL04_HSG_TTrUBNDTP!#REF!*70%),-3)</f>
        <v>#REF!</v>
      </c>
      <c r="F55" s="257"/>
      <c r="G55" s="16"/>
      <c r="H55" s="17" t="s">
        <v>132</v>
      </c>
      <c r="I55" s="18" t="s">
        <v>71</v>
      </c>
      <c r="J55" s="19">
        <v>52000</v>
      </c>
      <c r="K55" s="19"/>
      <c r="L55" s="19"/>
      <c r="M55" s="19">
        <v>46000</v>
      </c>
    </row>
    <row r="56" spans="1:13" x14ac:dyDescent="0.2">
      <c r="A56" s="71"/>
      <c r="B56" s="17" t="s">
        <v>145</v>
      </c>
      <c r="C56" s="18" t="s">
        <v>9</v>
      </c>
      <c r="D56" s="19" t="e">
        <f>ROUND((PL04_HSG_TTrUBNDTP!#REF!*80%),-3)</f>
        <v>#REF!</v>
      </c>
      <c r="E56" s="19" t="e">
        <f>ROUND((PL04_HSG_TTrUBNDTP!#REF!*70%),-3)</f>
        <v>#REF!</v>
      </c>
      <c r="F56" s="258"/>
      <c r="G56" s="16"/>
      <c r="H56" s="17" t="s">
        <v>15</v>
      </c>
      <c r="I56" s="18" t="s">
        <v>16</v>
      </c>
      <c r="J56" s="19">
        <v>184000</v>
      </c>
      <c r="K56" s="19"/>
      <c r="L56" s="19"/>
      <c r="M56" s="19">
        <v>161000</v>
      </c>
    </row>
    <row r="57" spans="1:13" ht="63" x14ac:dyDescent="0.2">
      <c r="A57" s="71"/>
      <c r="B57" s="17" t="s">
        <v>174</v>
      </c>
      <c r="C57" s="18" t="s">
        <v>9</v>
      </c>
      <c r="D57" s="19">
        <f>ROUND((1000000*80%),-3)</f>
        <v>800000</v>
      </c>
      <c r="E57" s="19">
        <f>ROUND((1000000*70%),-3)</f>
        <v>700000</v>
      </c>
      <c r="F57" s="61" t="s">
        <v>163</v>
      </c>
      <c r="G57" s="16" t="s">
        <v>133</v>
      </c>
      <c r="H57" s="17" t="s">
        <v>37</v>
      </c>
      <c r="I57" s="18"/>
      <c r="J57" s="19"/>
      <c r="K57" s="19"/>
      <c r="L57" s="19"/>
      <c r="M57" s="19"/>
    </row>
    <row r="58" spans="1:13" ht="31.5" x14ac:dyDescent="0.2">
      <c r="A58" s="71"/>
      <c r="B58" s="17" t="s">
        <v>118</v>
      </c>
      <c r="C58" s="18" t="s">
        <v>135</v>
      </c>
      <c r="D58" s="19">
        <f>ROUND((300000*80%),-3)</f>
        <v>240000</v>
      </c>
      <c r="E58" s="19">
        <f>ROUND((300000*70%),-3)</f>
        <v>210000</v>
      </c>
      <c r="F58" s="256" t="s">
        <v>162</v>
      </c>
      <c r="G58" s="16"/>
      <c r="H58" s="17" t="s">
        <v>67</v>
      </c>
      <c r="I58" s="18" t="s">
        <v>71</v>
      </c>
      <c r="J58" s="19">
        <v>3200</v>
      </c>
      <c r="K58" s="19"/>
      <c r="L58" s="19"/>
      <c r="M58" s="19">
        <v>3000</v>
      </c>
    </row>
    <row r="59" spans="1:13" x14ac:dyDescent="0.2">
      <c r="A59" s="71"/>
      <c r="B59" s="17" t="s">
        <v>152</v>
      </c>
      <c r="C59" s="18" t="s">
        <v>9</v>
      </c>
      <c r="D59" s="19" t="e">
        <f>ROUND((PL04_HSG_TTrUBNDTP!#REF!*80%),-3)</f>
        <v>#REF!</v>
      </c>
      <c r="E59" s="19" t="e">
        <f>ROUND((PL04_HSG_TTrUBNDTP!#REF!*70%),-3)</f>
        <v>#REF!</v>
      </c>
      <c r="F59" s="257"/>
      <c r="G59" s="16" t="s">
        <v>134</v>
      </c>
      <c r="H59" s="17" t="s">
        <v>60</v>
      </c>
      <c r="I59" s="18"/>
      <c r="J59" s="19"/>
      <c r="K59" s="19"/>
      <c r="L59" s="19"/>
      <c r="M59" s="19"/>
    </row>
    <row r="60" spans="1:13" x14ac:dyDescent="0.2">
      <c r="A60" s="72">
        <v>7</v>
      </c>
      <c r="B60" s="20" t="s">
        <v>189</v>
      </c>
      <c r="C60" s="14"/>
      <c r="D60" s="19"/>
      <c r="E60" s="19"/>
      <c r="F60" s="257"/>
      <c r="G60" s="16"/>
      <c r="H60" s="91" t="s">
        <v>26</v>
      </c>
      <c r="I60" s="18" t="s">
        <v>9</v>
      </c>
      <c r="J60" s="19">
        <v>240000</v>
      </c>
      <c r="K60" s="19">
        <f>J60/$J$7*100</f>
        <v>85.714285714285708</v>
      </c>
      <c r="L60" s="19" t="s">
        <v>148</v>
      </c>
      <c r="M60" s="19">
        <v>210000</v>
      </c>
    </row>
    <row r="61" spans="1:13" x14ac:dyDescent="0.2">
      <c r="A61" s="71"/>
      <c r="B61" s="17" t="e">
        <f>PL04_HSG_TTrUBNDTP!#REF!</f>
        <v>#REF!</v>
      </c>
      <c r="C61" s="64" t="e">
        <f>PL04_HSG_TTrUBNDTP!#REF!</f>
        <v>#REF!</v>
      </c>
      <c r="D61" s="19" t="e">
        <f>ROUND((PL04_HSG_TTrUBNDTP!#REF!*80%),-3)</f>
        <v>#REF!</v>
      </c>
      <c r="E61" s="19" t="e">
        <f>ROUND((PL04_HSG_TTrUBNDTP!#REF!*70%),-3)</f>
        <v>#REF!</v>
      </c>
      <c r="F61" s="257"/>
      <c r="G61" s="16"/>
      <c r="H61" s="17" t="s">
        <v>61</v>
      </c>
      <c r="I61" s="18" t="s">
        <v>9</v>
      </c>
      <c r="J61" s="19">
        <v>92000</v>
      </c>
      <c r="K61" s="19">
        <f>J61*100/$J$60</f>
        <v>38.333333333333336</v>
      </c>
      <c r="L61" s="19" t="s">
        <v>157</v>
      </c>
      <c r="M61" s="19">
        <v>81000</v>
      </c>
    </row>
    <row r="62" spans="1:13" x14ac:dyDescent="0.2">
      <c r="A62" s="72">
        <v>8</v>
      </c>
      <c r="B62" s="20" t="s">
        <v>175</v>
      </c>
      <c r="C62" s="14"/>
      <c r="D62" s="19"/>
      <c r="E62" s="19"/>
      <c r="F62" s="257"/>
      <c r="G62" s="16"/>
      <c r="H62" s="17" t="s">
        <v>44</v>
      </c>
      <c r="I62" s="18" t="s">
        <v>9</v>
      </c>
      <c r="J62" s="19">
        <v>200000</v>
      </c>
      <c r="K62" s="19" t="e">
        <f>J62*100/#REF!</f>
        <v>#REF!</v>
      </c>
      <c r="L62" s="19" t="s">
        <v>157</v>
      </c>
      <c r="M62" s="19">
        <v>175000</v>
      </c>
    </row>
    <row r="63" spans="1:13" x14ac:dyDescent="0.2">
      <c r="A63" s="71"/>
      <c r="B63" s="17" t="e">
        <f>PL04_HSG_TTrUBNDTP!#REF!</f>
        <v>#REF!</v>
      </c>
      <c r="C63" s="64" t="e">
        <f>PL04_HSG_TTrUBNDTP!#REF!</f>
        <v>#REF!</v>
      </c>
      <c r="D63" s="19" t="e">
        <f>ROUND((PL04_HSG_TTrUBNDTP!#REF!*80%),-3)</f>
        <v>#REF!</v>
      </c>
      <c r="E63" s="19" t="e">
        <f>ROUND((PL04_HSG_TTrUBNDTP!#REF!*70%),-3)</f>
        <v>#REF!</v>
      </c>
      <c r="F63" s="257"/>
      <c r="G63" s="16"/>
      <c r="H63" s="17" t="s">
        <v>45</v>
      </c>
      <c r="I63" s="18" t="s">
        <v>9</v>
      </c>
      <c r="J63" s="19">
        <v>168000</v>
      </c>
      <c r="K63" s="19" t="e">
        <f>J63*100/#REF!</f>
        <v>#REF!</v>
      </c>
      <c r="L63" s="19" t="s">
        <v>157</v>
      </c>
      <c r="M63" s="19">
        <v>147000</v>
      </c>
    </row>
    <row r="64" spans="1:13" x14ac:dyDescent="0.2">
      <c r="A64" s="71"/>
      <c r="B64" s="17" t="e">
        <f>PL04_HSG_TTrUBNDTP!#REF!</f>
        <v>#REF!</v>
      </c>
      <c r="C64" s="64" t="e">
        <f>PL04_HSG_TTrUBNDTP!#REF!</f>
        <v>#REF!</v>
      </c>
      <c r="D64" s="19" t="e">
        <f>ROUND((PL04_HSG_TTrUBNDTP!#REF!*80%),-3)</f>
        <v>#REF!</v>
      </c>
      <c r="E64" s="19" t="e">
        <f>ROUND((PL04_HSG_TTrUBNDTP!#REF!*70%),-3)</f>
        <v>#REF!</v>
      </c>
      <c r="F64" s="257"/>
      <c r="G64" s="16"/>
      <c r="H64" s="17" t="s">
        <v>61</v>
      </c>
      <c r="I64" s="18" t="s">
        <v>9</v>
      </c>
      <c r="J64" s="19">
        <v>92000</v>
      </c>
      <c r="K64" s="19" t="e">
        <f>J64*100/#REF!</f>
        <v>#REF!</v>
      </c>
      <c r="L64" s="19" t="s">
        <v>157</v>
      </c>
      <c r="M64" s="19">
        <v>81000</v>
      </c>
    </row>
    <row r="65" spans="1:13" x14ac:dyDescent="0.2">
      <c r="A65" s="71"/>
      <c r="B65" s="17" t="e">
        <f>PL04_HSG_TTrUBNDTP!#REF!</f>
        <v>#REF!</v>
      </c>
      <c r="C65" s="64" t="e">
        <f>PL04_HSG_TTrUBNDTP!#REF!</f>
        <v>#REF!</v>
      </c>
      <c r="D65" s="19" t="e">
        <f>ROUND((PL04_HSG_TTrUBNDTP!#REF!*80%),-3)</f>
        <v>#REF!</v>
      </c>
      <c r="E65" s="19" t="e">
        <f>ROUND((PL04_HSG_TTrUBNDTP!#REF!*70%),-3)</f>
        <v>#REF!</v>
      </c>
      <c r="F65" s="257"/>
      <c r="G65" s="16"/>
      <c r="H65" s="17"/>
      <c r="I65" s="18"/>
      <c r="J65" s="19"/>
      <c r="K65" s="19"/>
      <c r="L65" s="19"/>
      <c r="M65" s="19"/>
    </row>
    <row r="66" spans="1:13" x14ac:dyDescent="0.2">
      <c r="A66" s="71"/>
      <c r="B66" s="17" t="e">
        <f>PL04_HSG_TTrUBNDTP!#REF!</f>
        <v>#REF!</v>
      </c>
      <c r="C66" s="64" t="e">
        <f>PL04_HSG_TTrUBNDTP!#REF!</f>
        <v>#REF!</v>
      </c>
      <c r="D66" s="19" t="e">
        <f>ROUND((PL04_HSG_TTrUBNDTP!#REF!*80%),-3)</f>
        <v>#REF!</v>
      </c>
      <c r="E66" s="19" t="e">
        <f>ROUND((PL04_HSG_TTrUBNDTP!#REF!*70%),-3)</f>
        <v>#REF!</v>
      </c>
      <c r="F66" s="257"/>
      <c r="G66" s="16"/>
      <c r="H66" s="17"/>
      <c r="I66" s="18"/>
      <c r="J66" s="19"/>
      <c r="K66" s="19"/>
      <c r="L66" s="19"/>
      <c r="M66" s="19"/>
    </row>
    <row r="67" spans="1:13" ht="31.5" x14ac:dyDescent="0.2">
      <c r="A67" s="71"/>
      <c r="B67" s="17" t="s">
        <v>118</v>
      </c>
      <c r="C67" s="18" t="s">
        <v>135</v>
      </c>
      <c r="D67" s="19">
        <f>ROUND((300000*80%),-3)</f>
        <v>240000</v>
      </c>
      <c r="E67" s="19">
        <f>ROUND((300000*70%),-3)</f>
        <v>210000</v>
      </c>
      <c r="F67" s="257"/>
      <c r="G67" s="12">
        <v>7</v>
      </c>
      <c r="H67" s="20" t="s">
        <v>18</v>
      </c>
      <c r="I67" s="14"/>
      <c r="J67" s="15"/>
      <c r="K67" s="15"/>
      <c r="L67" s="15"/>
      <c r="M67" s="15"/>
    </row>
    <row r="68" spans="1:13" x14ac:dyDescent="0.2">
      <c r="A68" s="71"/>
      <c r="B68" s="17" t="e">
        <f>PL04_HSG_TTrUBNDTP!#REF!</f>
        <v>#REF!</v>
      </c>
      <c r="C68" s="64" t="e">
        <f>PL04_HSG_TTrUBNDTP!#REF!</f>
        <v>#REF!</v>
      </c>
      <c r="D68" s="19" t="e">
        <f>ROUND((PL04_HSG_TTrUBNDTP!#REF!*80%),-3)</f>
        <v>#REF!</v>
      </c>
      <c r="E68" s="19" t="e">
        <f>ROUND((PL04_HSG_TTrUBNDTP!#REF!*70%),-3)</f>
        <v>#REF!</v>
      </c>
      <c r="F68" s="257"/>
      <c r="G68" s="16"/>
      <c r="H68" s="17" t="s">
        <v>19</v>
      </c>
      <c r="I68" s="18" t="s">
        <v>9</v>
      </c>
      <c r="J68" s="19">
        <v>128000</v>
      </c>
      <c r="K68" s="19"/>
      <c r="L68" s="19"/>
      <c r="M68" s="19">
        <v>112000</v>
      </c>
    </row>
    <row r="69" spans="1:13" x14ac:dyDescent="0.2">
      <c r="A69" s="72" t="s">
        <v>195</v>
      </c>
      <c r="B69" s="20" t="s">
        <v>190</v>
      </c>
      <c r="C69" s="14"/>
      <c r="D69" s="19"/>
      <c r="E69" s="19"/>
      <c r="F69" s="257"/>
      <c r="G69" s="16"/>
      <c r="H69" s="17" t="s">
        <v>20</v>
      </c>
      <c r="I69" s="18" t="s">
        <v>9</v>
      </c>
      <c r="J69" s="19">
        <v>128000</v>
      </c>
      <c r="K69" s="19"/>
      <c r="L69" s="19"/>
      <c r="M69" s="19">
        <v>112000</v>
      </c>
    </row>
    <row r="70" spans="1:13" x14ac:dyDescent="0.2">
      <c r="A70" s="71"/>
      <c r="B70" s="17" t="e">
        <f>PL04_HSG_TTrUBNDTP!#REF!</f>
        <v>#REF!</v>
      </c>
      <c r="C70" s="64" t="e">
        <f>PL04_HSG_TTrUBNDTP!#REF!</f>
        <v>#REF!</v>
      </c>
      <c r="D70" s="19" t="e">
        <f>ROUND((PL04_HSG_TTrUBNDTP!#REF!*80%),-3)</f>
        <v>#REF!</v>
      </c>
      <c r="E70" s="19" t="e">
        <f>ROUND((PL04_HSG_TTrUBNDTP!#REF!*70%),-3)</f>
        <v>#REF!</v>
      </c>
      <c r="F70" s="257"/>
      <c r="G70" s="16"/>
      <c r="H70" s="17" t="s">
        <v>23</v>
      </c>
      <c r="I70" s="18" t="s">
        <v>9</v>
      </c>
      <c r="J70" s="19">
        <v>168000</v>
      </c>
      <c r="K70" s="19" t="e">
        <f>J70*100/#REF!</f>
        <v>#REF!</v>
      </c>
      <c r="L70" s="19" t="s">
        <v>158</v>
      </c>
      <c r="M70" s="19">
        <v>147000</v>
      </c>
    </row>
    <row r="71" spans="1:13" x14ac:dyDescent="0.2">
      <c r="A71" s="73"/>
      <c r="B71" s="23"/>
      <c r="C71" s="24"/>
      <c r="D71" s="25"/>
      <c r="E71" s="25"/>
      <c r="F71" s="65"/>
      <c r="G71" s="22"/>
      <c r="H71" s="23"/>
      <c r="I71" s="24"/>
      <c r="J71" s="25"/>
      <c r="K71" s="25"/>
      <c r="L71" s="25"/>
      <c r="M71" s="25"/>
    </row>
    <row r="72" spans="1:13" x14ac:dyDescent="0.2">
      <c r="A72" s="260" t="s">
        <v>90</v>
      </c>
      <c r="B72" s="260"/>
      <c r="C72" s="4"/>
      <c r="D72" s="1"/>
      <c r="E72" s="7"/>
      <c r="F72" s="66"/>
      <c r="H72" s="10" t="s">
        <v>98</v>
      </c>
      <c r="I72" s="6"/>
      <c r="J72" s="7"/>
      <c r="K72" s="7"/>
      <c r="L72" s="7"/>
      <c r="M72" s="7"/>
    </row>
    <row r="73" spans="1:13" ht="68.25" customHeight="1" x14ac:dyDescent="0.2">
      <c r="A73" s="34"/>
      <c r="B73" s="266" t="s">
        <v>211</v>
      </c>
      <c r="C73" s="266"/>
      <c r="D73" s="266"/>
      <c r="E73" s="266"/>
      <c r="F73" s="266"/>
    </row>
    <row r="74" spans="1:13" x14ac:dyDescent="0.2">
      <c r="A74" s="88"/>
      <c r="B74" s="254" t="s">
        <v>193</v>
      </c>
      <c r="C74" s="254"/>
      <c r="D74" s="254"/>
      <c r="E74" s="254"/>
      <c r="F74" s="254"/>
      <c r="H74" s="261" t="s">
        <v>41</v>
      </c>
      <c r="I74" s="261"/>
      <c r="J74" s="261"/>
      <c r="K74" s="261"/>
      <c r="L74" s="261"/>
      <c r="M74" s="261"/>
    </row>
    <row r="75" spans="1:13" ht="41.25" customHeight="1" x14ac:dyDescent="0.2">
      <c r="A75" s="96"/>
      <c r="B75" s="254" t="s">
        <v>209</v>
      </c>
      <c r="C75" s="254"/>
      <c r="D75" s="254"/>
      <c r="E75" s="254"/>
      <c r="F75" s="254"/>
      <c r="H75" s="259" t="s">
        <v>42</v>
      </c>
      <c r="I75" s="259"/>
      <c r="J75" s="259"/>
      <c r="K75" s="259"/>
      <c r="L75" s="259"/>
      <c r="M75" s="259"/>
    </row>
    <row r="76" spans="1:13" x14ac:dyDescent="0.2">
      <c r="B76" s="254" t="s">
        <v>119</v>
      </c>
      <c r="C76" s="254"/>
      <c r="D76" s="254"/>
      <c r="E76" s="254"/>
      <c r="F76" s="254"/>
    </row>
  </sheetData>
  <mergeCells count="31">
    <mergeCell ref="A1:F1"/>
    <mergeCell ref="K5:L5"/>
    <mergeCell ref="M4:M5"/>
    <mergeCell ref="J4:L4"/>
    <mergeCell ref="A2:F2"/>
    <mergeCell ref="A3:F3"/>
    <mergeCell ref="G1:M1"/>
    <mergeCell ref="G2:M2"/>
    <mergeCell ref="G3:M3"/>
    <mergeCell ref="A4:A5"/>
    <mergeCell ref="B73:F73"/>
    <mergeCell ref="F35:F56"/>
    <mergeCell ref="F58:F70"/>
    <mergeCell ref="A13:A14"/>
    <mergeCell ref="F15:F19"/>
    <mergeCell ref="B76:F76"/>
    <mergeCell ref="I4:I5"/>
    <mergeCell ref="F7:F10"/>
    <mergeCell ref="G4:G5"/>
    <mergeCell ref="H4:H5"/>
    <mergeCell ref="F30:F33"/>
    <mergeCell ref="B74:F74"/>
    <mergeCell ref="B75:F75"/>
    <mergeCell ref="H75:M75"/>
    <mergeCell ref="C4:C5"/>
    <mergeCell ref="B4:B5"/>
    <mergeCell ref="A72:B72"/>
    <mergeCell ref="H74:M74"/>
    <mergeCell ref="F4:F5"/>
    <mergeCell ref="D4:E4"/>
    <mergeCell ref="F26:F28"/>
  </mergeCells>
  <printOptions horizontalCentered="1"/>
  <pageMargins left="0.5" right="0.25" top="0.5" bottom="0.5" header="0" footer="0"/>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StartUp</vt:lpstr>
      <vt:lpstr>PL tinh cong De xuat</vt:lpstr>
      <vt:lpstr>PL04_HSG_BSS</vt:lpstr>
      <vt:lpstr>PL04_HSG_TTrUBNDTP</vt:lpstr>
      <vt:lpstr>PL04_HSG_TTrSGD</vt:lpstr>
      <vt:lpstr>PL04_HSG_NQ</vt:lpstr>
      <vt:lpstr>So sanh</vt:lpstr>
      <vt:lpstr>Phuluc02_Muchithi_TS10THPT (2)</vt:lpstr>
      <vt:lpstr>Phu luc 03_muc chi thi HSG VH</vt:lpstr>
      <vt:lpstr>Phu luc 04_Coi thi HSGQG</vt:lpstr>
      <vt:lpstr>'Phu luc 03_muc chi thi HSG VH'!Print_Titles</vt:lpstr>
      <vt:lpstr>'Phuluc02_Muchithi_TS10THPT (2)'!Print_Titles</vt:lpstr>
      <vt:lpstr>PL04_HSG_BSS!Print_Titles</vt:lpstr>
      <vt:lpstr>PL04_HSG_NQ!Print_Titles</vt:lpstr>
      <vt:lpstr>PL04_HSG_TTrSGD!Print_Titles</vt:lpstr>
      <vt:lpstr>PL04_HSG_TTrUBNDTP!Print_Titles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NEW</cp:lastModifiedBy>
  <cp:lastPrinted>2026-04-17T07:49:21Z</cp:lastPrinted>
  <dcterms:created xsi:type="dcterms:W3CDTF">1996-10-14T23:33:28Z</dcterms:created>
  <dcterms:modified xsi:type="dcterms:W3CDTF">2026-04-21T01:44:35Z</dcterms:modified>
</cp:coreProperties>
</file>